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tente\Desktop\111\"/>
    </mc:Choice>
  </mc:AlternateContent>
  <xr:revisionPtr revIDLastSave="0" documentId="8_{1645E377-791B-40C1-9B62-2575DF3DBED1}" xr6:coauthVersionLast="47" xr6:coauthVersionMax="47" xr10:uidLastSave="{00000000-0000-0000-0000-000000000000}"/>
  <bookViews>
    <workbookView xWindow="19080" yWindow="-120" windowWidth="29040" windowHeight="15840" activeTab="2" xr2:uid="{00000000-000D-0000-FFFF-FFFF00000000}"/>
  </bookViews>
  <sheets>
    <sheet name="Legenda" sheetId="10" r:id="rId1"/>
    <sheet name="% di COMPLETAM" sheetId="4" r:id="rId2"/>
    <sheet name="1Esercizio" sheetId="5" r:id="rId3"/>
    <sheet name="2Esercizio" sheetId="7" r:id="rId4"/>
    <sheet name="3Esercizio" sheetId="8" r:id="rId5"/>
    <sheet name="Parametri" sheetId="6" state="hidden" r:id="rId6"/>
  </sheets>
  <definedNames>
    <definedName name="_xlnm.Print_Area" localSheetId="1">'% di COMPLETAM'!$A$1:$N$57</definedName>
    <definedName name="_xlnm.Print_Area" localSheetId="2">'1Esercizio'!$A$1:$K$128</definedName>
    <definedName name="_xlnm.Print_Area" localSheetId="3">'2Esercizio'!$A$1:$K$129</definedName>
    <definedName name="_xlnm.Print_Area" localSheetId="4">'3Esercizio'!$A$1:$K$129</definedName>
    <definedName name="_xlnm.Print_Area" localSheetId="0">Legenda!$A$1:$J$70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4" l="1"/>
  <c r="I105" i="8" l="1"/>
  <c r="I105" i="5"/>
  <c r="I105" i="7"/>
  <c r="C21" i="4" l="1"/>
  <c r="C1" i="5" l="1"/>
  <c r="D7" i="4"/>
  <c r="A22" i="4"/>
  <c r="A23" i="4"/>
  <c r="A25" i="7" s="1"/>
  <c r="A24" i="4"/>
  <c r="A25" i="4"/>
  <c r="A41" i="7" s="1"/>
  <c r="A26" i="4"/>
  <c r="A27" i="4"/>
  <c r="A28" i="4"/>
  <c r="A29" i="4"/>
  <c r="A30" i="4"/>
  <c r="A81" i="7" s="1"/>
  <c r="A31" i="4"/>
  <c r="A89" i="7" s="1"/>
  <c r="A32" i="4"/>
  <c r="A97" i="7" s="1"/>
  <c r="A21" i="4"/>
  <c r="A9" i="7" s="1"/>
  <c r="C33" i="4"/>
  <c r="E21" i="4"/>
  <c r="C5" i="5"/>
  <c r="E5" i="5"/>
  <c r="Q26" i="4" l="1"/>
  <c r="A49" i="7"/>
  <c r="N24" i="4"/>
  <c r="O24" i="4" s="1"/>
  <c r="A33" i="7"/>
  <c r="N22" i="4"/>
  <c r="O22" i="4" s="1"/>
  <c r="A17" i="7"/>
  <c r="A49" i="5"/>
  <c r="G49" i="5" s="1"/>
  <c r="N29" i="4"/>
  <c r="O29" i="4" s="1"/>
  <c r="A73" i="7"/>
  <c r="B26" i="4"/>
  <c r="B49" i="5" s="1"/>
  <c r="D10" i="5"/>
  <c r="J21" i="4"/>
  <c r="K21" i="4" s="1"/>
  <c r="D13" i="5" s="1"/>
  <c r="N28" i="4"/>
  <c r="O28" i="4" s="1"/>
  <c r="A65" i="7"/>
  <c r="N27" i="4"/>
  <c r="O27" i="4" s="1"/>
  <c r="A57" i="7"/>
  <c r="E22" i="4"/>
  <c r="B21" i="4"/>
  <c r="B9" i="5" s="1"/>
  <c r="Q21" i="4"/>
  <c r="B25" i="4"/>
  <c r="B41" i="5" s="1"/>
  <c r="Q25" i="4"/>
  <c r="A33" i="5"/>
  <c r="G33" i="5" s="1"/>
  <c r="Q24" i="4"/>
  <c r="A65" i="5"/>
  <c r="G65" i="5" s="1"/>
  <c r="Q28" i="4"/>
  <c r="N26" i="4"/>
  <c r="O26" i="4" s="1"/>
  <c r="B32" i="4"/>
  <c r="B97" i="5" s="1"/>
  <c r="Q32" i="4"/>
  <c r="A89" i="5"/>
  <c r="G89" i="5" s="1"/>
  <c r="Q31" i="4"/>
  <c r="B23" i="4"/>
  <c r="B25" i="5" s="1"/>
  <c r="Q23" i="4"/>
  <c r="B30" i="4"/>
  <c r="B81" i="5" s="1"/>
  <c r="Q30" i="4"/>
  <c r="B22" i="4"/>
  <c r="B17" i="5" s="1"/>
  <c r="Q22" i="4"/>
  <c r="N23" i="4"/>
  <c r="O23" i="4" s="1"/>
  <c r="A73" i="5"/>
  <c r="G73" i="5" s="1"/>
  <c r="Q29" i="4"/>
  <c r="N31" i="4"/>
  <c r="O31" i="4" s="1"/>
  <c r="A41" i="4"/>
  <c r="Q41" i="4" s="1"/>
  <c r="A34" i="4"/>
  <c r="A42" i="4"/>
  <c r="A35" i="4"/>
  <c r="A43" i="4"/>
  <c r="A36" i="4"/>
  <c r="A44" i="4"/>
  <c r="A37" i="4"/>
  <c r="Q37" i="4" s="1"/>
  <c r="A33" i="4"/>
  <c r="A38" i="4"/>
  <c r="A39" i="4"/>
  <c r="A40" i="4"/>
  <c r="B27" i="4"/>
  <c r="B57" i="5" s="1"/>
  <c r="Q27" i="4"/>
  <c r="N30" i="4"/>
  <c r="O30" i="4" s="1"/>
  <c r="N21" i="4"/>
  <c r="O21" i="4" s="1"/>
  <c r="N25" i="4"/>
  <c r="O25" i="4" s="1"/>
  <c r="N32" i="4"/>
  <c r="O32" i="4" s="1"/>
  <c r="C1" i="7"/>
  <c r="B28" i="4"/>
  <c r="B65" i="5" s="1"/>
  <c r="A41" i="5"/>
  <c r="G41" i="5" s="1"/>
  <c r="D5" i="5"/>
  <c r="K6" i="5" s="1"/>
  <c r="C45" i="4"/>
  <c r="A97" i="5"/>
  <c r="G97" i="5" s="1"/>
  <c r="A17" i="5"/>
  <c r="G17" i="5" s="1"/>
  <c r="A81" i="5"/>
  <c r="G81" i="5" s="1"/>
  <c r="B24" i="4"/>
  <c r="B33" i="5" s="1"/>
  <c r="A25" i="5"/>
  <c r="G25" i="5" s="1"/>
  <c r="B31" i="4"/>
  <c r="B89" i="5" s="1"/>
  <c r="B29" i="4"/>
  <c r="B73" i="5" s="1"/>
  <c r="A57" i="5"/>
  <c r="G57" i="5" s="1"/>
  <c r="A9" i="5"/>
  <c r="G9" i="5" s="1"/>
  <c r="E23" i="4"/>
  <c r="D12" i="5" l="1"/>
  <c r="K13" i="5" s="1"/>
  <c r="D19" i="5"/>
  <c r="G89" i="7"/>
  <c r="G25" i="7"/>
  <c r="G97" i="7"/>
  <c r="G73" i="7"/>
  <c r="G17" i="7"/>
  <c r="G41" i="7"/>
  <c r="G65" i="7"/>
  <c r="G33" i="7"/>
  <c r="G81" i="7"/>
  <c r="G9" i="7"/>
  <c r="G57" i="7"/>
  <c r="G49" i="7"/>
  <c r="D26" i="5"/>
  <c r="J23" i="4"/>
  <c r="D18" i="5"/>
  <c r="J22" i="4"/>
  <c r="K22" i="4" s="1"/>
  <c r="B41" i="4"/>
  <c r="B73" i="7" s="1"/>
  <c r="N41" i="4"/>
  <c r="O41" i="4" s="1"/>
  <c r="N33" i="4"/>
  <c r="O33" i="4" s="1"/>
  <c r="Q33" i="4"/>
  <c r="P32" i="4"/>
  <c r="N44" i="4"/>
  <c r="O44" i="4" s="1"/>
  <c r="Q44" i="4"/>
  <c r="N36" i="4"/>
  <c r="O36" i="4" s="1"/>
  <c r="Q36" i="4"/>
  <c r="N43" i="4"/>
  <c r="O43" i="4" s="1"/>
  <c r="Q43" i="4"/>
  <c r="N34" i="4"/>
  <c r="O34" i="4" s="1"/>
  <c r="Q34" i="4"/>
  <c r="N40" i="4"/>
  <c r="O40" i="4" s="1"/>
  <c r="Q40" i="4"/>
  <c r="N35" i="4"/>
  <c r="O35" i="4" s="1"/>
  <c r="Q35" i="4"/>
  <c r="N39" i="4"/>
  <c r="O39" i="4" s="1"/>
  <c r="Q39" i="4"/>
  <c r="N37" i="4"/>
  <c r="O37" i="4" s="1"/>
  <c r="N38" i="4"/>
  <c r="O38" i="4" s="1"/>
  <c r="Q38" i="4"/>
  <c r="N42" i="4"/>
  <c r="O42" i="4" s="1"/>
  <c r="Q42" i="4"/>
  <c r="C108" i="7"/>
  <c r="C1" i="8"/>
  <c r="C5" i="8" s="1"/>
  <c r="A52" i="4"/>
  <c r="A53" i="4"/>
  <c r="Q53" i="4" s="1"/>
  <c r="A45" i="4"/>
  <c r="A46" i="4"/>
  <c r="Q46" i="4" s="1"/>
  <c r="A54" i="4"/>
  <c r="A56" i="4"/>
  <c r="Q56" i="4" s="1"/>
  <c r="A49" i="4"/>
  <c r="A51" i="4"/>
  <c r="A47" i="4"/>
  <c r="A55" i="4"/>
  <c r="Q55" i="4" s="1"/>
  <c r="A48" i="4"/>
  <c r="A50" i="4"/>
  <c r="Q50" i="4" s="1"/>
  <c r="C5" i="7"/>
  <c r="C108" i="5"/>
  <c r="C111" i="5"/>
  <c r="B38" i="4"/>
  <c r="B49" i="7" s="1"/>
  <c r="B40" i="4"/>
  <c r="B65" i="7" s="1"/>
  <c r="B33" i="4"/>
  <c r="B9" i="7" s="1"/>
  <c r="B39" i="4"/>
  <c r="B57" i="7" s="1"/>
  <c r="B36" i="4"/>
  <c r="B33" i="7" s="1"/>
  <c r="B42" i="4"/>
  <c r="B81" i="7" s="1"/>
  <c r="B34" i="4"/>
  <c r="B17" i="7" s="1"/>
  <c r="B44" i="4"/>
  <c r="B97" i="7" s="1"/>
  <c r="B37" i="4"/>
  <c r="B41" i="7" s="1"/>
  <c r="B43" i="4"/>
  <c r="B89" i="7" s="1"/>
  <c r="B35" i="4"/>
  <c r="B25" i="7" s="1"/>
  <c r="K7" i="5"/>
  <c r="K8" i="5" s="1"/>
  <c r="E24" i="4"/>
  <c r="D34" i="5" l="1"/>
  <c r="J24" i="4"/>
  <c r="K24" i="4" s="1"/>
  <c r="D37" i="5" s="1"/>
  <c r="D21" i="5"/>
  <c r="D27" i="5"/>
  <c r="D20" i="5"/>
  <c r="K23" i="4"/>
  <c r="D29" i="5" s="1"/>
  <c r="D28" i="5"/>
  <c r="D35" i="5"/>
  <c r="N53" i="4"/>
  <c r="O53" i="4" s="1"/>
  <c r="N55" i="4"/>
  <c r="O55" i="4" s="1"/>
  <c r="N48" i="4"/>
  <c r="O48" i="4" s="1"/>
  <c r="Q48" i="4"/>
  <c r="P44" i="4"/>
  <c r="N47" i="4"/>
  <c r="O47" i="4" s="1"/>
  <c r="Q47" i="4"/>
  <c r="N52" i="4"/>
  <c r="O52" i="4" s="1"/>
  <c r="Q52" i="4"/>
  <c r="N49" i="4"/>
  <c r="O49" i="4" s="1"/>
  <c r="Q49" i="4"/>
  <c r="N56" i="4"/>
  <c r="O56" i="4" s="1"/>
  <c r="N51" i="4"/>
  <c r="O51" i="4" s="1"/>
  <c r="Q51" i="4"/>
  <c r="N46" i="4"/>
  <c r="O46" i="4" s="1"/>
  <c r="N54" i="4"/>
  <c r="O54" i="4" s="1"/>
  <c r="Q54" i="4"/>
  <c r="N50" i="4"/>
  <c r="O50" i="4" s="1"/>
  <c r="N45" i="4"/>
  <c r="O45" i="4" s="1"/>
  <c r="Q45" i="4"/>
  <c r="C108" i="8"/>
  <c r="J5" i="5"/>
  <c r="C115" i="5" s="1"/>
  <c r="C115" i="7" s="1"/>
  <c r="C115" i="8" s="1"/>
  <c r="B54" i="4"/>
  <c r="B81" i="8" s="1"/>
  <c r="A81" i="8"/>
  <c r="G81" i="8" s="1"/>
  <c r="B46" i="4"/>
  <c r="B17" i="8" s="1"/>
  <c r="A17" i="8"/>
  <c r="G17" i="8" s="1"/>
  <c r="B52" i="4"/>
  <c r="B65" i="8" s="1"/>
  <c r="A65" i="8"/>
  <c r="G65" i="8" s="1"/>
  <c r="B56" i="4"/>
  <c r="B97" i="8" s="1"/>
  <c r="A97" i="8"/>
  <c r="G97" i="8" s="1"/>
  <c r="B48" i="4"/>
  <c r="B33" i="8" s="1"/>
  <c r="A33" i="8"/>
  <c r="G33" i="8" s="1"/>
  <c r="B55" i="4"/>
  <c r="B89" i="8" s="1"/>
  <c r="A89" i="8"/>
  <c r="G89" i="8" s="1"/>
  <c r="B49" i="4"/>
  <c r="B41" i="8" s="1"/>
  <c r="A41" i="8"/>
  <c r="G41" i="8" s="1"/>
  <c r="B47" i="4"/>
  <c r="B25" i="8" s="1"/>
  <c r="A25" i="8"/>
  <c r="G25" i="8" s="1"/>
  <c r="B50" i="4"/>
  <c r="B49" i="8" s="1"/>
  <c r="A49" i="8"/>
  <c r="G49" i="8" s="1"/>
  <c r="B45" i="4"/>
  <c r="B9" i="8" s="1"/>
  <c r="A9" i="8"/>
  <c r="B53" i="4"/>
  <c r="B73" i="8" s="1"/>
  <c r="A73" i="8"/>
  <c r="G73" i="8" s="1"/>
  <c r="B51" i="4"/>
  <c r="B57" i="8" s="1"/>
  <c r="A57" i="8"/>
  <c r="G57" i="8" s="1"/>
  <c r="E25" i="4"/>
  <c r="D43" i="5" l="1"/>
  <c r="D36" i="5"/>
  <c r="K37" i="5" s="1"/>
  <c r="K21" i="5"/>
  <c r="O21" i="5"/>
  <c r="K29" i="5"/>
  <c r="O29" i="5"/>
  <c r="D42" i="5"/>
  <c r="J25" i="4"/>
  <c r="K25" i="4" s="1"/>
  <c r="D45" i="5" s="1"/>
  <c r="P56" i="4"/>
  <c r="A108" i="8" s="1"/>
  <c r="Q57" i="4"/>
  <c r="I109" i="8"/>
  <c r="I112" i="8"/>
  <c r="G112" i="8"/>
  <c r="C111" i="8"/>
  <c r="A107" i="7"/>
  <c r="A111" i="7"/>
  <c r="I109" i="7"/>
  <c r="A110" i="7"/>
  <c r="A108" i="7"/>
  <c r="G112" i="7"/>
  <c r="I112" i="7"/>
  <c r="G109" i="7"/>
  <c r="H112" i="7"/>
  <c r="C111" i="7"/>
  <c r="G9" i="8"/>
  <c r="J8" i="5"/>
  <c r="E26" i="4"/>
  <c r="H112" i="8" l="1"/>
  <c r="A110" i="8"/>
  <c r="A111" i="8"/>
  <c r="A107" i="8"/>
  <c r="D51" i="5"/>
  <c r="D44" i="5"/>
  <c r="K45" i="5" s="1"/>
  <c r="D50" i="5"/>
  <c r="J26" i="4"/>
  <c r="K26" i="4" s="1"/>
  <c r="G109" i="8"/>
  <c r="E27" i="4"/>
  <c r="D53" i="5" l="1"/>
  <c r="D52" i="5"/>
  <c r="K53" i="5" s="1"/>
  <c r="D59" i="5"/>
  <c r="D58" i="5"/>
  <c r="J27" i="4"/>
  <c r="K27" i="4" s="1"/>
  <c r="D61" i="5" s="1"/>
  <c r="E28" i="4"/>
  <c r="D66" i="5" l="1"/>
  <c r="J28" i="4"/>
  <c r="K28" i="4" s="1"/>
  <c r="D69" i="5" s="1"/>
  <c r="D67" i="5"/>
  <c r="D60" i="5"/>
  <c r="K61" i="5" s="1"/>
  <c r="E29" i="4"/>
  <c r="D75" i="5" l="1"/>
  <c r="D68" i="5"/>
  <c r="K69" i="5" s="1"/>
  <c r="D74" i="5"/>
  <c r="J29" i="4"/>
  <c r="K29" i="4" s="1"/>
  <c r="H44" i="4"/>
  <c r="E30" i="4"/>
  <c r="D82" i="5" l="1"/>
  <c r="J30" i="4"/>
  <c r="K30" i="4" s="1"/>
  <c r="D85" i="5" s="1"/>
  <c r="D77" i="5"/>
  <c r="D83" i="5"/>
  <c r="D76" i="5"/>
  <c r="K77" i="5" s="1"/>
  <c r="E31" i="4"/>
  <c r="D90" i="5" l="1"/>
  <c r="J31" i="4"/>
  <c r="K31" i="4" s="1"/>
  <c r="D93" i="5" s="1"/>
  <c r="D91" i="5"/>
  <c r="D84" i="5"/>
  <c r="K85" i="5" s="1"/>
  <c r="E32" i="4"/>
  <c r="D98" i="5" l="1"/>
  <c r="J32" i="4"/>
  <c r="K32" i="4" s="1"/>
  <c r="D101" i="5" s="1"/>
  <c r="D92" i="5"/>
  <c r="K93" i="5" s="1"/>
  <c r="D99" i="5"/>
  <c r="H56" i="4"/>
  <c r="E33" i="4"/>
  <c r="J33" i="4" l="1"/>
  <c r="K33" i="4" s="1"/>
  <c r="D13" i="7" s="1"/>
  <c r="D10" i="7"/>
  <c r="D11" i="7"/>
  <c r="D100" i="5"/>
  <c r="K101" i="5" s="1"/>
  <c r="E34" i="4"/>
  <c r="D12" i="7" l="1"/>
  <c r="K13" i="7" s="1"/>
  <c r="J34" i="4"/>
  <c r="K34" i="4" s="1"/>
  <c r="D21" i="7" s="1"/>
  <c r="D18" i="7"/>
  <c r="D19" i="7"/>
  <c r="E35" i="4"/>
  <c r="J35" i="4" l="1"/>
  <c r="K35" i="4" s="1"/>
  <c r="D29" i="7" s="1"/>
  <c r="D26" i="7"/>
  <c r="D27" i="7"/>
  <c r="D20" i="7"/>
  <c r="K21" i="7" s="1"/>
  <c r="E36" i="4"/>
  <c r="D35" i="7" l="1"/>
  <c r="D28" i="7"/>
  <c r="K29" i="7" s="1"/>
  <c r="J36" i="4"/>
  <c r="K36" i="4" s="1"/>
  <c r="D37" i="7" s="1"/>
  <c r="D34" i="7"/>
  <c r="E37" i="4"/>
  <c r="J37" i="4" l="1"/>
  <c r="K37" i="4" s="1"/>
  <c r="D45" i="7" s="1"/>
  <c r="D42" i="7"/>
  <c r="D43" i="7"/>
  <c r="D36" i="7"/>
  <c r="K37" i="7" s="1"/>
  <c r="E38" i="4"/>
  <c r="D50" i="7" l="1"/>
  <c r="J38" i="4"/>
  <c r="K38" i="4" s="1"/>
  <c r="D53" i="7" s="1"/>
  <c r="D44" i="7"/>
  <c r="K45" i="7" s="1"/>
  <c r="D51" i="7"/>
  <c r="E39" i="4"/>
  <c r="D59" i="7" l="1"/>
  <c r="D52" i="7"/>
  <c r="K53" i="7" s="1"/>
  <c r="D58" i="7"/>
  <c r="J39" i="4"/>
  <c r="K39" i="4" s="1"/>
  <c r="D61" i="7" s="1"/>
  <c r="E40" i="4"/>
  <c r="J40" i="4" l="1"/>
  <c r="K40" i="4" s="1"/>
  <c r="D69" i="7" s="1"/>
  <c r="D66" i="7"/>
  <c r="D67" i="7"/>
  <c r="D60" i="7"/>
  <c r="K61" i="7" s="1"/>
  <c r="E41" i="4"/>
  <c r="D74" i="7" l="1"/>
  <c r="J41" i="4"/>
  <c r="K41" i="4" s="1"/>
  <c r="D77" i="7" s="1"/>
  <c r="D75" i="7"/>
  <c r="D68" i="7"/>
  <c r="K69" i="7" s="1"/>
  <c r="E42" i="4"/>
  <c r="D83" i="7" l="1"/>
  <c r="D76" i="7"/>
  <c r="K77" i="7" s="1"/>
  <c r="J42" i="4"/>
  <c r="K42" i="4" s="1"/>
  <c r="D85" i="7" s="1"/>
  <c r="D82" i="7"/>
  <c r="E43" i="4"/>
  <c r="J43" i="4" l="1"/>
  <c r="K43" i="4" s="1"/>
  <c r="D93" i="7" s="1"/>
  <c r="D90" i="7"/>
  <c r="D91" i="7"/>
  <c r="D84" i="7"/>
  <c r="K85" i="7" s="1"/>
  <c r="E44" i="4"/>
  <c r="D98" i="7" l="1"/>
  <c r="J44" i="4"/>
  <c r="K44" i="4" s="1"/>
  <c r="D101" i="7" s="1"/>
  <c r="D99" i="7"/>
  <c r="D92" i="7"/>
  <c r="K93" i="7" s="1"/>
  <c r="E45" i="4"/>
  <c r="D11" i="8" l="1"/>
  <c r="D100" i="7"/>
  <c r="K101" i="7" s="1"/>
  <c r="D10" i="8"/>
  <c r="J45" i="4"/>
  <c r="K45" i="4" s="1"/>
  <c r="D13" i="8" s="1"/>
  <c r="E46" i="4"/>
  <c r="D18" i="8" l="1"/>
  <c r="J46" i="4"/>
  <c r="K46" i="4" s="1"/>
  <c r="D21" i="8" s="1"/>
  <c r="D19" i="8"/>
  <c r="D12" i="8"/>
  <c r="K13" i="8" s="1"/>
  <c r="E47" i="4"/>
  <c r="D27" i="8" l="1"/>
  <c r="D20" i="8"/>
  <c r="K21" i="8" s="1"/>
  <c r="D26" i="8"/>
  <c r="J47" i="4"/>
  <c r="K47" i="4" s="1"/>
  <c r="D29" i="8" s="1"/>
  <c r="E48" i="4"/>
  <c r="D34" i="8" l="1"/>
  <c r="J48" i="4"/>
  <c r="K48" i="4" s="1"/>
  <c r="D37" i="8" s="1"/>
  <c r="D35" i="8"/>
  <c r="D28" i="8"/>
  <c r="K29" i="8" s="1"/>
  <c r="E49" i="4"/>
  <c r="D36" i="8" l="1"/>
  <c r="K37" i="8" s="1"/>
  <c r="D42" i="8"/>
  <c r="J49" i="4"/>
  <c r="K49" i="4" s="1"/>
  <c r="D45" i="8" s="1"/>
  <c r="D43" i="8"/>
  <c r="E50" i="4"/>
  <c r="D50" i="8" l="1"/>
  <c r="J50" i="4"/>
  <c r="K50" i="4" s="1"/>
  <c r="D53" i="8" s="1"/>
  <c r="D51" i="8"/>
  <c r="D44" i="8"/>
  <c r="K45" i="8" s="1"/>
  <c r="E51" i="4"/>
  <c r="D58" i="8" l="1"/>
  <c r="D67" i="8" s="1"/>
  <c r="J51" i="4"/>
  <c r="K51" i="4" s="1"/>
  <c r="D61" i="8" s="1"/>
  <c r="D59" i="8"/>
  <c r="D52" i="8"/>
  <c r="K53" i="8" s="1"/>
  <c r="E52" i="4"/>
  <c r="D60" i="8" l="1"/>
  <c r="K61" i="8" s="1"/>
  <c r="D66" i="8"/>
  <c r="D68" i="8" s="1"/>
  <c r="K69" i="8" s="1"/>
  <c r="J52" i="4"/>
  <c r="K52" i="4" s="1"/>
  <c r="D69" i="8" s="1"/>
  <c r="E53" i="4"/>
  <c r="D74" i="8" l="1"/>
  <c r="J53" i="4"/>
  <c r="K53" i="4" s="1"/>
  <c r="D77" i="8" s="1"/>
  <c r="D75" i="8"/>
  <c r="E54" i="4"/>
  <c r="D82" i="8" l="1"/>
  <c r="J54" i="4"/>
  <c r="K54" i="4" s="1"/>
  <c r="D85" i="8" s="1"/>
  <c r="D83" i="8"/>
  <c r="D76" i="8"/>
  <c r="K77" i="8" s="1"/>
  <c r="E55" i="4"/>
  <c r="D90" i="8" l="1"/>
  <c r="J55" i="4"/>
  <c r="K55" i="4" s="1"/>
  <c r="D93" i="8" s="1"/>
  <c r="D84" i="8"/>
  <c r="K85" i="8" s="1"/>
  <c r="D91" i="8"/>
  <c r="E56" i="4"/>
  <c r="D98" i="8" l="1"/>
  <c r="J56" i="4"/>
  <c r="K56" i="4" s="1"/>
  <c r="D99" i="8"/>
  <c r="D92" i="8"/>
  <c r="K93" i="8" s="1"/>
  <c r="E57" i="4"/>
  <c r="D100" i="8" l="1"/>
  <c r="K101" i="8" s="1"/>
  <c r="D101" i="8"/>
  <c r="K57" i="4"/>
  <c r="I28" i="4"/>
  <c r="L28" i="4" s="1"/>
  <c r="I36" i="4"/>
  <c r="L36" i="4" s="1"/>
  <c r="I44" i="4"/>
  <c r="L44" i="4" s="1"/>
  <c r="I24" i="4"/>
  <c r="L24" i="4" s="1"/>
  <c r="I29" i="4"/>
  <c r="L29" i="4" s="1"/>
  <c r="I37" i="4"/>
  <c r="L37" i="4" s="1"/>
  <c r="I45" i="4"/>
  <c r="L45" i="4" s="1"/>
  <c r="I25" i="4"/>
  <c r="L25" i="4" s="1"/>
  <c r="I30" i="4"/>
  <c r="L30" i="4" s="1"/>
  <c r="I46" i="4"/>
  <c r="L46" i="4" s="1"/>
  <c r="I26" i="4"/>
  <c r="L26" i="4" s="1"/>
  <c r="I31" i="4"/>
  <c r="L31" i="4" s="1"/>
  <c r="I39" i="4"/>
  <c r="L39" i="4" s="1"/>
  <c r="I27" i="4"/>
  <c r="L27" i="4" s="1"/>
  <c r="I34" i="4"/>
  <c r="L34" i="4" s="1"/>
  <c r="I22" i="4"/>
  <c r="L22" i="4" s="1"/>
  <c r="I23" i="4"/>
  <c r="L23" i="4" s="1"/>
  <c r="H57" i="4"/>
  <c r="I38" i="4"/>
  <c r="L38" i="4" s="1"/>
  <c r="I33" i="4"/>
  <c r="L33" i="4" s="1"/>
  <c r="I35" i="4"/>
  <c r="L35" i="4" s="1"/>
  <c r="I47" i="4"/>
  <c r="L47" i="4" s="1"/>
  <c r="I32" i="4"/>
  <c r="L32" i="4" s="1"/>
  <c r="I40" i="4"/>
  <c r="L40" i="4" s="1"/>
  <c r="I41" i="4"/>
  <c r="L41" i="4" s="1"/>
  <c r="I21" i="4"/>
  <c r="L21" i="4" s="1"/>
  <c r="M21" i="4" s="1"/>
  <c r="I42" i="4"/>
  <c r="L42" i="4" s="1"/>
  <c r="I43" i="4"/>
  <c r="L43" i="4" s="1"/>
  <c r="I48" i="4"/>
  <c r="L48" i="4" s="1"/>
  <c r="I49" i="4"/>
  <c r="L49" i="4" s="1"/>
  <c r="I50" i="4"/>
  <c r="L50" i="4" s="1"/>
  <c r="I51" i="4"/>
  <c r="L51" i="4" s="1"/>
  <c r="I52" i="4"/>
  <c r="L52" i="4" s="1"/>
  <c r="I53" i="4"/>
  <c r="L53" i="4" s="1"/>
  <c r="I54" i="4"/>
  <c r="L54" i="4" s="1"/>
  <c r="I55" i="4"/>
  <c r="L55" i="4" s="1"/>
  <c r="M55" i="4" s="1"/>
  <c r="D94" i="8" s="1"/>
  <c r="I56" i="4"/>
  <c r="L56" i="4" s="1"/>
  <c r="M31" i="4" l="1"/>
  <c r="D94" i="5" s="1"/>
  <c r="D95" i="5" s="1"/>
  <c r="K94" i="5" s="1"/>
  <c r="M42" i="4"/>
  <c r="D86" i="7" s="1"/>
  <c r="J84" i="7" s="1"/>
  <c r="M43" i="4"/>
  <c r="D94" i="7" s="1"/>
  <c r="J92" i="7" s="1"/>
  <c r="M24" i="4"/>
  <c r="D38" i="5" s="1"/>
  <c r="D39" i="5" s="1"/>
  <c r="M53" i="4"/>
  <c r="D78" i="8" s="1"/>
  <c r="D79" i="8" s="1"/>
  <c r="M26" i="4"/>
  <c r="D54" i="5" s="1"/>
  <c r="J52" i="5" s="1"/>
  <c r="M52" i="4"/>
  <c r="D70" i="8" s="1"/>
  <c r="J68" i="8" s="1"/>
  <c r="M41" i="4"/>
  <c r="D78" i="7" s="1"/>
  <c r="J76" i="7" s="1"/>
  <c r="M23" i="4"/>
  <c r="D30" i="5" s="1"/>
  <c r="J28" i="5" s="1"/>
  <c r="M50" i="4"/>
  <c r="D54" i="8" s="1"/>
  <c r="D55" i="8" s="1"/>
  <c r="K54" i="8" s="1"/>
  <c r="M48" i="4"/>
  <c r="D38" i="8" s="1"/>
  <c r="J36" i="8" s="1"/>
  <c r="M33" i="4"/>
  <c r="D14" i="7" s="1"/>
  <c r="J12" i="7" s="1"/>
  <c r="M54" i="4"/>
  <c r="D86" i="8" s="1"/>
  <c r="D87" i="8" s="1"/>
  <c r="M38" i="4"/>
  <c r="D54" i="7" s="1"/>
  <c r="D55" i="7" s="1"/>
  <c r="M35" i="4"/>
  <c r="D30" i="7" s="1"/>
  <c r="D31" i="7" s="1"/>
  <c r="K30" i="7" s="1"/>
  <c r="M46" i="4"/>
  <c r="D22" i="8" s="1"/>
  <c r="J20" i="8" s="1"/>
  <c r="M36" i="4"/>
  <c r="D38" i="7" s="1"/>
  <c r="D39" i="7" s="1"/>
  <c r="M30" i="4"/>
  <c r="D86" i="5" s="1"/>
  <c r="J84" i="5" s="1"/>
  <c r="M28" i="4"/>
  <c r="D70" i="5" s="1"/>
  <c r="J68" i="5" s="1"/>
  <c r="M51" i="4"/>
  <c r="D62" i="8" s="1"/>
  <c r="D63" i="8" s="1"/>
  <c r="M40" i="4"/>
  <c r="D70" i="7" s="1"/>
  <c r="J68" i="7" s="1"/>
  <c r="J92" i="8"/>
  <c r="D95" i="8"/>
  <c r="K94" i="8" s="1"/>
  <c r="D95" i="7"/>
  <c r="M44" i="4"/>
  <c r="D102" i="7" s="1"/>
  <c r="M22" i="4"/>
  <c r="D22" i="5" s="1"/>
  <c r="M25" i="4"/>
  <c r="D46" i="5" s="1"/>
  <c r="M32" i="4"/>
  <c r="D102" i="5" s="1"/>
  <c r="M34" i="4"/>
  <c r="D22" i="7" s="1"/>
  <c r="M45" i="4"/>
  <c r="D14" i="8" s="1"/>
  <c r="D14" i="5"/>
  <c r="M49" i="4"/>
  <c r="D46" i="8" s="1"/>
  <c r="M47" i="4"/>
  <c r="D30" i="8" s="1"/>
  <c r="M27" i="4"/>
  <c r="D62" i="5" s="1"/>
  <c r="M37" i="4"/>
  <c r="D46" i="7" s="1"/>
  <c r="M56" i="4"/>
  <c r="D102" i="8" s="1"/>
  <c r="M39" i="4"/>
  <c r="D62" i="7" s="1"/>
  <c r="M29" i="4"/>
  <c r="D78" i="5" s="1"/>
  <c r="K105" i="8"/>
  <c r="N105" i="8" s="1"/>
  <c r="C125" i="8" s="1"/>
  <c r="D55" i="5" l="1"/>
  <c r="K54" i="5" s="1"/>
  <c r="K55" i="5" s="1"/>
  <c r="J76" i="8"/>
  <c r="J92" i="5"/>
  <c r="D87" i="7"/>
  <c r="K86" i="7" s="1"/>
  <c r="K87" i="7" s="1"/>
  <c r="J36" i="5"/>
  <c r="D71" i="8"/>
  <c r="K70" i="8" s="1"/>
  <c r="K71" i="8" s="1"/>
  <c r="J84" i="8"/>
  <c r="D79" i="7"/>
  <c r="K78" i="7" s="1"/>
  <c r="K79" i="7" s="1"/>
  <c r="J36" i="7"/>
  <c r="D31" i="5"/>
  <c r="K30" i="5" s="1"/>
  <c r="K31" i="5" s="1"/>
  <c r="D71" i="7"/>
  <c r="K70" i="7" s="1"/>
  <c r="K71" i="7" s="1"/>
  <c r="D39" i="8"/>
  <c r="K38" i="8" s="1"/>
  <c r="K39" i="8" s="1"/>
  <c r="J52" i="8"/>
  <c r="J52" i="7"/>
  <c r="D87" i="5"/>
  <c r="K86" i="5" s="1"/>
  <c r="K87" i="5" s="1"/>
  <c r="J28" i="7"/>
  <c r="D23" i="8"/>
  <c r="K22" i="8" s="1"/>
  <c r="K23" i="8" s="1"/>
  <c r="J60" i="8"/>
  <c r="D71" i="5"/>
  <c r="K70" i="5" s="1"/>
  <c r="K71" i="5" s="1"/>
  <c r="D15" i="7"/>
  <c r="K14" i="7" s="1"/>
  <c r="K15" i="7" s="1"/>
  <c r="J44" i="8"/>
  <c r="D47" i="8"/>
  <c r="J44" i="5"/>
  <c r="D47" i="5"/>
  <c r="K46" i="5" s="1"/>
  <c r="J20" i="5"/>
  <c r="D23" i="5"/>
  <c r="K22" i="5" s="1"/>
  <c r="K38" i="7"/>
  <c r="K39" i="7" s="1"/>
  <c r="K62" i="8"/>
  <c r="K63" i="8" s="1"/>
  <c r="K54" i="7"/>
  <c r="K55" i="7" s="1"/>
  <c r="K78" i="8"/>
  <c r="K79" i="8" s="1"/>
  <c r="K86" i="8"/>
  <c r="K87" i="8" s="1"/>
  <c r="J12" i="8"/>
  <c r="D15" i="8"/>
  <c r="K14" i="8" s="1"/>
  <c r="K94" i="7"/>
  <c r="K95" i="7" s="1"/>
  <c r="J91" i="8"/>
  <c r="J95" i="8" s="1"/>
  <c r="K95" i="8"/>
  <c r="J28" i="8"/>
  <c r="D31" i="8"/>
  <c r="J100" i="7"/>
  <c r="D103" i="7"/>
  <c r="K38" i="5"/>
  <c r="K39" i="5" s="1"/>
  <c r="J91" i="5"/>
  <c r="J95" i="5" s="1"/>
  <c r="K95" i="5"/>
  <c r="J100" i="8"/>
  <c r="D103" i="8"/>
  <c r="J76" i="5"/>
  <c r="D79" i="5"/>
  <c r="J60" i="7"/>
  <c r="D63" i="7"/>
  <c r="M57" i="4"/>
  <c r="J20" i="7"/>
  <c r="D23" i="7"/>
  <c r="J44" i="7"/>
  <c r="D47" i="7"/>
  <c r="K46" i="7" s="1"/>
  <c r="J100" i="5"/>
  <c r="D103" i="5"/>
  <c r="K102" i="5" s="1"/>
  <c r="J27" i="7"/>
  <c r="K31" i="7"/>
  <c r="J60" i="5"/>
  <c r="D63" i="5"/>
  <c r="K62" i="5" s="1"/>
  <c r="J12" i="5"/>
  <c r="D15" i="5"/>
  <c r="K14" i="5" s="1"/>
  <c r="J51" i="8"/>
  <c r="K55" i="8"/>
  <c r="O37" i="5"/>
  <c r="G125" i="8"/>
  <c r="C116" i="8"/>
  <c r="J51" i="5" l="1"/>
  <c r="J55" i="5" s="1"/>
  <c r="J83" i="7"/>
  <c r="J87" i="7" s="1"/>
  <c r="J83" i="8"/>
  <c r="J87" i="8" s="1"/>
  <c r="J67" i="8"/>
  <c r="J71" i="8" s="1"/>
  <c r="J75" i="7"/>
  <c r="J79" i="7" s="1"/>
  <c r="J27" i="5"/>
  <c r="J31" i="5" s="1"/>
  <c r="J83" i="5"/>
  <c r="J87" i="5" s="1"/>
  <c r="J31" i="7"/>
  <c r="J35" i="8"/>
  <c r="J39" i="8" s="1"/>
  <c r="J67" i="7"/>
  <c r="J71" i="7" s="1"/>
  <c r="J59" i="8"/>
  <c r="J63" i="8" s="1"/>
  <c r="J11" i="7"/>
  <c r="J15" i="7" s="1"/>
  <c r="J51" i="7"/>
  <c r="J55" i="7" s="1"/>
  <c r="J55" i="8"/>
  <c r="J67" i="5"/>
  <c r="J71" i="5" s="1"/>
  <c r="J35" i="5"/>
  <c r="J39" i="5" s="1"/>
  <c r="J91" i="7"/>
  <c r="J95" i="7" s="1"/>
  <c r="J35" i="7"/>
  <c r="J39" i="7" s="1"/>
  <c r="J75" i="8"/>
  <c r="J79" i="8" s="1"/>
  <c r="K102" i="7"/>
  <c r="K103" i="7" s="1"/>
  <c r="J99" i="5"/>
  <c r="J103" i="5" s="1"/>
  <c r="K103" i="5"/>
  <c r="J19" i="5"/>
  <c r="J23" i="5" s="1"/>
  <c r="K23" i="5"/>
  <c r="K78" i="5"/>
  <c r="K79" i="5" s="1"/>
  <c r="K30" i="8"/>
  <c r="K31" i="8" s="1"/>
  <c r="J43" i="5"/>
  <c r="J47" i="5" s="1"/>
  <c r="K47" i="5"/>
  <c r="J11" i="5"/>
  <c r="J15" i="5" s="1"/>
  <c r="K15" i="5"/>
  <c r="J11" i="8"/>
  <c r="J15" i="8" s="1"/>
  <c r="K15" i="8"/>
  <c r="J43" i="7"/>
  <c r="J47" i="7" s="1"/>
  <c r="K47" i="7"/>
  <c r="K102" i="8"/>
  <c r="K103" i="8" s="1"/>
  <c r="K46" i="8"/>
  <c r="K47" i="8" s="1"/>
  <c r="K62" i="7"/>
  <c r="K63" i="7" s="1"/>
  <c r="J19" i="8"/>
  <c r="J23" i="8" s="1"/>
  <c r="J59" i="5"/>
  <c r="J63" i="5" s="1"/>
  <c r="K63" i="5"/>
  <c r="K22" i="7"/>
  <c r="K23" i="7" s="1"/>
  <c r="G116" i="5"/>
  <c r="J75" i="5" l="1"/>
  <c r="J79" i="5" s="1"/>
  <c r="J27" i="8"/>
  <c r="J31" i="8" s="1"/>
  <c r="J99" i="7"/>
  <c r="J103" i="7" s="1"/>
  <c r="J43" i="8"/>
  <c r="J47" i="8" s="1"/>
  <c r="J19" i="7"/>
  <c r="J23" i="7" s="1"/>
  <c r="J99" i="8"/>
  <c r="J103" i="8" s="1"/>
  <c r="J59" i="7"/>
  <c r="J63" i="7" s="1"/>
  <c r="O45" i="5"/>
  <c r="O53" i="5" l="1"/>
  <c r="O61" i="5" l="1"/>
  <c r="O69" i="5" l="1"/>
  <c r="O77" i="5" l="1"/>
  <c r="O85" i="5" l="1"/>
  <c r="G116" i="7" l="1"/>
  <c r="G116" i="8" s="1"/>
  <c r="O93" i="5" l="1"/>
  <c r="K105" i="7"/>
  <c r="N105" i="7" s="1"/>
  <c r="C125" i="7" s="1"/>
  <c r="O101" i="5" l="1"/>
  <c r="G115" i="5" l="1"/>
  <c r="G115" i="7" s="1"/>
  <c r="G115" i="8" s="1"/>
  <c r="C117" i="5" l="1"/>
  <c r="C117" i="7" s="1"/>
  <c r="C117" i="8" s="1"/>
  <c r="C122" i="8" s="1"/>
  <c r="K105" i="5"/>
  <c r="N105" i="5" s="1"/>
  <c r="C124" i="5" s="1"/>
  <c r="K112" i="5" l="1"/>
  <c r="G124" i="5" s="1"/>
  <c r="K109" i="5"/>
  <c r="G117" i="5" s="1"/>
  <c r="C127" i="5"/>
  <c r="G118" i="5"/>
  <c r="G118" i="7" s="1"/>
  <c r="G118" i="8" s="1"/>
  <c r="K109" i="7" l="1"/>
  <c r="G126" i="7" s="1"/>
  <c r="C116" i="5"/>
  <c r="C121" i="5" s="1"/>
  <c r="G127" i="5"/>
  <c r="G128" i="5"/>
  <c r="G120" i="5" s="1"/>
  <c r="G120" i="7" s="1"/>
  <c r="K5" i="7"/>
  <c r="G119" i="5"/>
  <c r="G117" i="7" l="1"/>
  <c r="G121" i="5"/>
  <c r="K112" i="7"/>
  <c r="C127" i="7"/>
  <c r="C128" i="7" s="1"/>
  <c r="G119" i="7" l="1"/>
  <c r="K109" i="8"/>
  <c r="G125" i="7"/>
  <c r="C116" i="7"/>
  <c r="C122" i="7" s="1"/>
  <c r="G126" i="8" l="1"/>
  <c r="G128" i="8" s="1"/>
  <c r="G117" i="8"/>
  <c r="G119" i="8" s="1"/>
  <c r="G129" i="7"/>
  <c r="G121" i="7" s="1"/>
  <c r="G128" i="7"/>
  <c r="K5" i="8"/>
  <c r="C127" i="8" s="1"/>
  <c r="C128" i="8" l="1"/>
  <c r="G129" i="8"/>
  <c r="G121" i="8" s="1"/>
  <c r="G120" i="8"/>
  <c r="G122" i="7"/>
  <c r="G122" i="8" l="1"/>
</calcChain>
</file>

<file path=xl/sharedStrings.xml><?xml version="1.0" encoding="utf-8"?>
<sst xmlns="http://schemas.openxmlformats.org/spreadsheetml/2006/main" count="676" uniqueCount="136">
  <si>
    <t>Lavori in corso</t>
  </si>
  <si>
    <t>a</t>
  </si>
  <si>
    <t>Clienti</t>
  </si>
  <si>
    <t>Anticipi da clienti</t>
  </si>
  <si>
    <t>Banca</t>
  </si>
  <si>
    <t>Ritenute "garanzia"</t>
  </si>
  <si>
    <t>Recupero anticipo</t>
  </si>
  <si>
    <t>Diversi</t>
  </si>
  <si>
    <t>Ricavi</t>
  </si>
  <si>
    <t>Iva a debito</t>
  </si>
  <si>
    <t>Precedente SAL</t>
  </si>
  <si>
    <t>Precedenti SAL</t>
  </si>
  <si>
    <t>STATO PATRIMONIALE</t>
  </si>
  <si>
    <t>Rim. finali</t>
  </si>
  <si>
    <t>CONTO ECONOMICO</t>
  </si>
  <si>
    <t>Costi specifici</t>
  </si>
  <si>
    <t>Costi generali</t>
  </si>
  <si>
    <t>Utile</t>
  </si>
  <si>
    <t>Rim. iniziali</t>
  </si>
  <si>
    <t>S.A.L. - ASPETTI CONTABILI</t>
  </si>
  <si>
    <t>Avanzamento complessivo (SAL)</t>
  </si>
  <si>
    <t>Una ditta assume in appalto dei lavori alle seguenti condizioni:</t>
  </si>
  <si>
    <t>Dare</t>
  </si>
  <si>
    <t>Avere</t>
  </si>
  <si>
    <t>(anche se denominata in modo diverso: ritenuta infortuni., ecc. - importo escluso da Iva)</t>
  </si>
  <si>
    <t xml:space="preserve">Ricavi </t>
  </si>
  <si>
    <t>Totale</t>
  </si>
  <si>
    <t>Tot. a pareggio</t>
  </si>
  <si>
    <t>ESERCIZIO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</si>
  <si>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</si>
  <si>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</si>
  <si>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</si>
  <si>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</si>
  <si>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</si>
  <si>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</si>
  <si>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</si>
  <si>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</si>
  <si>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</si>
  <si>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</si>
  <si>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</si>
  <si>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</si>
  <si>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FATTURE EMESSE</t>
  </si>
  <si>
    <t>TOTALE LAVORI</t>
  </si>
  <si>
    <t>Costi</t>
  </si>
  <si>
    <t>RICAVI</t>
  </si>
  <si>
    <t>COSTI</t>
  </si>
  <si>
    <t>FATTURE SAL</t>
  </si>
  <si>
    <t>ANTICIPO</t>
  </si>
  <si>
    <t xml:space="preserve">Inizio lavori </t>
  </si>
  <si>
    <t xml:space="preserve">Fine lavori </t>
  </si>
  <si>
    <t>(quella effettiva, anche se diversa da quella inizialmente prevista)</t>
  </si>
  <si>
    <t>Giroconto rimanenze finali</t>
  </si>
  <si>
    <t>Rim. Iniziali</t>
  </si>
  <si>
    <t>Stanziamento rimanenze finali</t>
  </si>
  <si>
    <t>Rimanenze finali</t>
  </si>
  <si>
    <t>I SAL non sono definitivi per la presenza di una ritenuta garanzia non ancora svincolata; i "ricavi" contabilizzati vanno "girati" a rimanenze finali di opere in corso:</t>
  </si>
  <si>
    <t>Acconti su lavori</t>
  </si>
  <si>
    <t>Giroconto dei ricavi</t>
  </si>
  <si>
    <t>Vanno poi stanziate le rimanenze finali di opere in corso:</t>
  </si>
  <si>
    <t>Magazzino op. in corso</t>
  </si>
  <si>
    <t>Riserve di utili</t>
  </si>
  <si>
    <t>scupolosa attenzione, esprime l'opinione della Redazione Fiscale e non impegna alcuna responsabilità per danni diretti o indiretti.</t>
  </si>
  <si>
    <r>
      <t xml:space="preserve">Nota a margine: </t>
    </r>
    <r>
      <rPr>
        <i/>
        <sz val="9"/>
        <rFont val="Arial"/>
        <family val="2"/>
      </rPr>
      <t>l'elaborazione del programma di calcolo è interamente eseguita da parte degli esperti della Redazione.   Ancorchè curata con</t>
    </r>
  </si>
  <si>
    <t>Ogni diversa utilizzazione o sfruttamento economico dovrà essere previamente autorizzata per iscritto.</t>
  </si>
  <si>
    <t>Buon Lavoro!</t>
  </si>
  <si>
    <r>
      <rPr>
        <b/>
        <u/>
        <sz val="10"/>
        <rFont val="Arial"/>
        <family val="2"/>
      </rPr>
      <t>Copie del File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al fine di avere un file sempre "integro", pronto per nuove elaborazioni, si consiglia di copiare subito il presente file</t>
    </r>
  </si>
  <si>
    <t>Inoltre, è possibile trovare numerose annotazioni all'interno della procedura; le celle contenenti:</t>
  </si>
  <si>
    <t>Il programma agevola la gestione contabile delle opere in conto terzi di durata ultrannuale (gestite</t>
  </si>
  <si>
    <t>SAL (STATI AVANZAMENTO LAVORI) -  RITENUTE GARANZIA - SCOMPUTO ACCONTI</t>
  </si>
  <si>
    <t xml:space="preserve">Versione del </t>
  </si>
  <si>
    <t>PRESENTAZIONE dell'OPERA</t>
  </si>
  <si>
    <t>Aliq. IVA</t>
  </si>
  <si>
    <t>per appalti di durata fino a 3 esercizi</t>
  </si>
  <si>
    <t>E', inoltre, concesso in uso per soli fini propri dagli acquirenti del prodotto, cui non è attribuito alcun "copyright" sull'opera.</t>
  </si>
  <si>
    <t>e Associazioni di categoria con questa convenzionate, cui è dato in uso gratuito per la durata dell'abbonamento/convenzione.</t>
  </si>
  <si>
    <t>L'utilizzo del software è strettamente riservato ai clienti abbonati ai servizi di Redazione Fiscale Srl, nonchè agli Ordini</t>
  </si>
  <si>
    <t>DIRITTI DI UTILIZZO DEI TOOL</t>
  </si>
  <si>
    <t>Dott. Andrea Cirrincione</t>
  </si>
  <si>
    <t>esitate a contattare la Redazione (tel. 0464/480556).</t>
  </si>
  <si>
    <r>
      <t>Per qualsiasi chiarimento sulle modalità di utilizzo e per eventuali implementazioni e/o suggerimenti (</t>
    </r>
    <r>
      <rPr>
        <b/>
        <u/>
        <sz val="10"/>
        <rFont val="Arial"/>
        <family val="2"/>
      </rPr>
      <t>sempre graditi!</t>
    </r>
    <r>
      <rPr>
        <b/>
        <sz val="10"/>
        <rFont val="Arial"/>
        <family val="2"/>
      </rPr>
      <t xml:space="preserve">), non </t>
    </r>
  </si>
  <si>
    <t>I file già compilati, potranno essere salvati e archiviati attribuendo il nome del Contribuente e dei beni interessati.</t>
  </si>
  <si>
    <t>e di denominarlo in modo generico (es.: "Modello di calcolo per …").</t>
  </si>
  <si>
    <t>CONSIGLIO UTILE</t>
  </si>
  <si>
    <r>
      <t>b)</t>
    </r>
    <r>
      <rPr>
        <sz val="10"/>
        <rFont val="Arial"/>
        <family val="2"/>
      </rPr>
      <t xml:space="preserve"> in alternativa,</t>
    </r>
    <r>
      <rPr>
        <b/>
        <sz val="10"/>
        <rFont val="Arial"/>
        <family val="2"/>
      </rPr>
      <t xml:space="preserve"> ordinariamente con il Mouse.</t>
    </r>
  </si>
  <si>
    <r>
      <t xml:space="preserve"> a) in via AUTOMATICA tramite il tasto "Tab" </t>
    </r>
    <r>
      <rPr>
        <sz val="10"/>
        <rFont val="Arial"/>
        <family val="2"/>
      </rPr>
      <t xml:space="preserve">(tabulazione) per spostarsi in avanti (Ctrl + tab per spostarsi all'indietro) </t>
    </r>
  </si>
  <si>
    <r>
      <rPr>
        <b/>
        <u/>
        <sz val="10"/>
        <rFont val="Arial"/>
        <family val="2"/>
      </rPr>
      <t>Spostamento tra le celle modificabili: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può avvenire:</t>
    </r>
  </si>
  <si>
    <t xml:space="preserve">2) degli Errori: sono in rosso: </t>
  </si>
  <si>
    <t xml:space="preserve">1) dei Nota Bene: sono in giallo: </t>
  </si>
  <si>
    <t>posizionarsi sulla cella col Mouse per visualizzarne il contenuto).</t>
  </si>
  <si>
    <r>
      <t xml:space="preserve">Le celle che presentano un </t>
    </r>
    <r>
      <rPr>
        <b/>
        <sz val="10"/>
        <rFont val="Arial"/>
        <family val="2"/>
      </rPr>
      <t>triangolino rosso (in alto a destra)</t>
    </r>
    <r>
      <rPr>
        <sz val="10"/>
        <rFont val="Arial"/>
        <family val="2"/>
      </rPr>
      <t xml:space="preserve"> contengono delle Note Informative sulla compilazione (è sufficiente</t>
    </r>
  </si>
  <si>
    <t>Procedura guidata - le "Note" e gli "Alert"</t>
  </si>
  <si>
    <r>
      <t>ragione dei dati inseriti dall'utilizzatore, non sono necessarie nei calcoli (</t>
    </r>
    <r>
      <rPr>
        <b/>
        <sz val="10"/>
        <rFont val="Arial"/>
        <family val="2"/>
      </rPr>
      <t>se compilate</t>
    </r>
    <r>
      <rPr>
        <sz val="10"/>
        <rFont val="Arial"/>
        <family val="2"/>
      </rPr>
      <t xml:space="preserve"> in precedenti utilizzi, </t>
    </r>
    <r>
      <rPr>
        <b/>
        <sz val="10"/>
        <rFont val="Arial"/>
        <family val="2"/>
      </rPr>
      <t>non è nessario azzerarle</t>
    </r>
    <r>
      <rPr>
        <sz val="10"/>
        <rFont val="Arial"/>
        <family val="2"/>
      </rPr>
      <t>).</t>
    </r>
  </si>
  <si>
    <r>
      <t xml:space="preserve">In </t>
    </r>
    <r>
      <rPr>
        <b/>
        <sz val="10"/>
        <rFont val="Arial"/>
        <family val="2"/>
      </rPr>
      <t>grigio scuro senza bordi</t>
    </r>
    <r>
      <rPr>
        <sz val="10"/>
        <rFont val="Arial"/>
        <family val="2"/>
      </rPr>
      <t xml:space="preserve"> (celle "annerite") sono evidenziate le celle </t>
    </r>
    <r>
      <rPr>
        <b/>
        <sz val="10"/>
        <rFont val="Arial"/>
        <family val="2"/>
      </rPr>
      <t>non attive nei calcoli</t>
    </r>
    <r>
      <rPr>
        <sz val="10"/>
        <rFont val="Arial"/>
        <family val="2"/>
      </rPr>
      <t>. Si tratta di dati che, in</t>
    </r>
  </si>
  <si>
    <r>
      <t xml:space="preserve">In </t>
    </r>
    <r>
      <rPr>
        <b/>
        <sz val="10"/>
        <rFont val="Arial"/>
        <family val="2"/>
      </rPr>
      <t>grigio medio</t>
    </r>
    <r>
      <rPr>
        <sz val="10"/>
        <rFont val="Arial"/>
        <family val="2"/>
      </rPr>
      <t xml:space="preserve"> sono indicati, in generale, i dati normativi (parametri di calcolo)</t>
    </r>
  </si>
  <si>
    <t>ma così facendo risulta immediato visivamente individuare le celle più importanti.</t>
  </si>
  <si>
    <t xml:space="preserve">sono colorate in grigio chiaro (il colore svanisce una volta compilate quest'ultime).   Non sono vincolate in alcun modo, </t>
  </si>
  <si>
    <t xml:space="preserve">Talvolta, per agevolare il riempimento dei dati, le celle la cui compilazione è subordinata a quella di altre celle </t>
  </si>
  <si>
    <t>(talvolta è già proposto il valore: esso può, comunque, essere modificato)</t>
  </si>
  <si>
    <r>
      <rPr>
        <sz val="10"/>
        <rFont val="Arial"/>
        <family val="2"/>
      </rPr>
      <t xml:space="preserve">Le </t>
    </r>
    <r>
      <rPr>
        <b/>
        <sz val="10"/>
        <rFont val="Arial"/>
        <family val="2"/>
      </rPr>
      <t xml:space="preserve">celle da compilare sono quelle "in bianco" </t>
    </r>
    <r>
      <rPr>
        <sz val="10"/>
        <rFont val="Arial"/>
        <family val="2"/>
      </rPr>
      <t xml:space="preserve">(cd. "blank") </t>
    </r>
    <r>
      <rPr>
        <b/>
        <sz val="10"/>
        <rFont val="Arial"/>
        <family val="2"/>
      </rPr>
      <t>e bordate:</t>
    </r>
  </si>
  <si>
    <t>MODALITA' DI UTILIZZO DEI TOOL</t>
  </si>
  <si>
    <t>OGGETTO:</t>
  </si>
  <si>
    <t xml:space="preserve">      </t>
  </si>
  <si>
    <t xml:space="preserve"> in base alla cd. "percentuale di completamento" della commessa):</t>
  </si>
  <si>
    <t>*) determinando l'utile di esercizio</t>
  </si>
  <si>
    <t>*) gestendo lo scomputo di eventuali acconti all'ordine sui lavori e ritenute garanzia.</t>
  </si>
  <si>
    <t>Il File tiene conto dei chiarimenti della CM 19/2009.</t>
  </si>
  <si>
    <t>Anno</t>
  </si>
  <si>
    <t>Costi specifici in % sul corrispettivo</t>
  </si>
  <si>
    <t>(% media stimata; serve solo per comprendere meglio la suddivisione</t>
  </si>
  <si>
    <t>Costi diretti presunti</t>
  </si>
  <si>
    <t>Totali</t>
  </si>
  <si>
    <t>Utile d'esercizio</t>
  </si>
  <si>
    <t>Fornitori</t>
  </si>
  <si>
    <t>dell'utile tra i diversi esercizi, non modifcando i conteggi dei SAL)</t>
  </si>
  <si>
    <t>(somma dei SAL inizialmente previsti, da "spalmare sotto lungo i SAL)</t>
  </si>
  <si>
    <t>% Scomputo dell'acconto</t>
  </si>
  <si>
    <t>ACCONTO all'ordine:</t>
  </si>
  <si>
    <t>CORRISPETTIVO pattuito:</t>
  </si>
  <si>
    <t>RITENUTE "GARANZIA"</t>
  </si>
  <si>
    <t>Progress. SAL</t>
  </si>
  <si>
    <t>SAL annuali</t>
  </si>
  <si>
    <t>% compl.</t>
  </si>
  <si>
    <t>Secondo la percentuale di completamento dell'opera (col. H)</t>
  </si>
  <si>
    <t>Totale Imponibile Iva</t>
  </si>
  <si>
    <t>MESE</t>
  </si>
  <si>
    <t>STATI AVANZAMENTO LAVORI</t>
  </si>
  <si>
    <t>del Mese</t>
  </si>
  <si>
    <t>Nel mese</t>
  </si>
  <si>
    <t>RITENUTA GARANZIA</t>
  </si>
  <si>
    <t>RECUPERO ACCONTO</t>
  </si>
  <si>
    <t>Sal del mese</t>
  </si>
  <si>
    <t>Clienti (incl. rit. gar.)</t>
  </si>
  <si>
    <t>Anticipi da Clienti</t>
  </si>
  <si>
    <t>LE CELLE ANNERITE NON SONO ATTIVE</t>
  </si>
  <si>
    <t>(non è nessario azzerarle, ove compilate)</t>
  </si>
  <si>
    <t>Si consiglia di spostarsi col tasto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</si>
</sst>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dd/mm/yy;@"/>
    <numFmt numFmtId="166" formatCode="0.0%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7.5"/>
      <name val="Calibri"/>
      <family val="2"/>
      <scheme val="minor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Comic Sans MS"/>
      <family val="4"/>
    </font>
    <font>
      <b/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Bradley Hand ITC"/>
      <family val="4"/>
    </font>
    <font>
      <sz val="11"/>
      <color theme="1"/>
      <name val="Arial"/>
      <family val="2"/>
    </font>
    <font>
      <u/>
      <sz val="9.5"/>
      <name val="Arial"/>
      <family val="2"/>
    </font>
    <font>
      <b/>
      <u/>
      <sz val="9.5"/>
      <name val="Arial"/>
      <family val="2"/>
    </font>
    <font>
      <i/>
      <sz val="9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3" tint="-0.14999847407452621"/>
        <bgColor indexed="64"/>
      </patternFill>
    </fill>
    <fill>
      <patternFill patternType="solid">
        <fgColor indexed="22" tint="-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219">
    <xf numFmtId="0" fontId="0" fillId="0" borderId="0" xfId="0"/>
    <xf numFmtId="41" fontId="7" fillId="0" borderId="0" xfId="1" applyFont="1"/>
    <xf numFmtId="41" fontId="7" fillId="2" borderId="0" xfId="1" applyFont="1" applyFill="1"/>
    <xf numFmtId="41" fontId="7" fillId="2" borderId="13" xfId="1" applyFont="1" applyFill="1" applyBorder="1"/>
    <xf numFmtId="41" fontId="7" fillId="2" borderId="16" xfId="1" applyFont="1" applyFill="1" applyBorder="1"/>
    <xf numFmtId="41" fontId="7" fillId="2" borderId="17" xfId="1" applyFont="1" applyFill="1" applyBorder="1"/>
    <xf numFmtId="9" fontId="7" fillId="2" borderId="0" xfId="1" applyNumberFormat="1" applyFont="1" applyFill="1"/>
    <xf numFmtId="41" fontId="7" fillId="2" borderId="14" xfId="1" applyFont="1" applyFill="1" applyBorder="1"/>
    <xf numFmtId="41" fontId="7" fillId="2" borderId="0" xfId="1" applyFont="1" applyFill="1" applyBorder="1"/>
    <xf numFmtId="41" fontId="7" fillId="2" borderId="15" xfId="1" applyFont="1" applyFill="1" applyBorder="1"/>
    <xf numFmtId="41" fontId="6" fillId="2" borderId="0" xfId="1" applyFont="1" applyFill="1"/>
    <xf numFmtId="14" fontId="7" fillId="2" borderId="0" xfId="1" applyNumberFormat="1" applyFont="1" applyFill="1" applyBorder="1"/>
    <xf numFmtId="41" fontId="7" fillId="2" borderId="5" xfId="1" applyFont="1" applyFill="1" applyBorder="1"/>
    <xf numFmtId="9" fontId="7" fillId="2" borderId="5" xfId="1" applyNumberFormat="1" applyFont="1" applyFill="1" applyBorder="1"/>
    <xf numFmtId="41" fontId="6" fillId="2" borderId="8" xfId="1" applyFont="1" applyFill="1" applyBorder="1"/>
    <xf numFmtId="41" fontId="7" fillId="2" borderId="8" xfId="1" applyFont="1" applyFill="1" applyBorder="1"/>
    <xf numFmtId="9" fontId="7" fillId="2" borderId="8" xfId="1" applyNumberFormat="1" applyFont="1" applyFill="1" applyBorder="1"/>
    <xf numFmtId="41" fontId="8" fillId="2" borderId="0" xfId="1" applyFont="1" applyFill="1"/>
    <xf numFmtId="41" fontId="9" fillId="2" borderId="0" xfId="1" applyFont="1" applyFill="1"/>
    <xf numFmtId="41" fontId="10" fillId="2" borderId="0" xfId="1" applyFont="1" applyFill="1"/>
    <xf numFmtId="41" fontId="6" fillId="2" borderId="13" xfId="1" applyFont="1" applyFill="1" applyBorder="1" applyAlignment="1">
      <alignment horizontal="center"/>
    </xf>
    <xf numFmtId="41" fontId="6" fillId="2" borderId="20" xfId="1" applyFont="1" applyFill="1" applyBorder="1" applyAlignment="1">
      <alignment horizontal="center"/>
    </xf>
    <xf numFmtId="41" fontId="6" fillId="2" borderId="19" xfId="1" applyFont="1" applyFill="1" applyBorder="1" applyAlignment="1">
      <alignment horizontal="center"/>
    </xf>
    <xf numFmtId="41" fontId="7" fillId="2" borderId="21" xfId="1" applyFont="1" applyFill="1" applyBorder="1"/>
    <xf numFmtId="9" fontId="8" fillId="2" borderId="0" xfId="2" applyFont="1" applyFill="1" applyBorder="1"/>
    <xf numFmtId="41" fontId="8" fillId="0" borderId="0" xfId="1" applyFont="1"/>
    <xf numFmtId="41" fontId="7" fillId="5" borderId="0" xfId="1" applyFont="1" applyFill="1" applyBorder="1"/>
    <xf numFmtId="41" fontId="7" fillId="5" borderId="15" xfId="1" applyFont="1" applyFill="1" applyBorder="1"/>
    <xf numFmtId="41" fontId="7" fillId="4" borderId="0" xfId="1" applyFont="1" applyFill="1"/>
    <xf numFmtId="41" fontId="7" fillId="7" borderId="0" xfId="1" applyFont="1" applyFill="1" applyBorder="1"/>
    <xf numFmtId="41" fontId="7" fillId="8" borderId="0" xfId="1" applyFont="1" applyFill="1" applyBorder="1"/>
    <xf numFmtId="41" fontId="7" fillId="8" borderId="0" xfId="1" applyFont="1" applyFill="1"/>
    <xf numFmtId="41" fontId="7" fillId="4" borderId="15" xfId="1" applyFont="1" applyFill="1" applyBorder="1"/>
    <xf numFmtId="41" fontId="7" fillId="2" borderId="6" xfId="1" applyFont="1" applyFill="1" applyBorder="1"/>
    <xf numFmtId="41" fontId="7" fillId="2" borderId="14" xfId="1" applyFont="1" applyFill="1" applyBorder="1" applyAlignment="1">
      <alignment horizontal="right"/>
    </xf>
    <xf numFmtId="41" fontId="7" fillId="2" borderId="0" xfId="1" applyFont="1" applyFill="1" applyBorder="1" applyAlignment="1">
      <alignment horizontal="right"/>
    </xf>
    <xf numFmtId="164" fontId="7" fillId="2" borderId="0" xfId="3" applyNumberFormat="1" applyFont="1" applyFill="1" applyBorder="1"/>
    <xf numFmtId="0" fontId="4" fillId="0" borderId="0" xfId="0" applyFont="1"/>
    <xf numFmtId="41" fontId="6" fillId="2" borderId="5" xfId="1" applyFont="1" applyFill="1" applyBorder="1"/>
    <xf numFmtId="41" fontId="7" fillId="2" borderId="25" xfId="1" applyFont="1" applyFill="1" applyBorder="1"/>
    <xf numFmtId="164" fontId="10" fillId="4" borderId="12" xfId="3" applyNumberFormat="1" applyFont="1" applyFill="1" applyBorder="1"/>
    <xf numFmtId="41" fontId="6" fillId="2" borderId="17" xfId="1" applyFont="1" applyFill="1" applyBorder="1"/>
    <xf numFmtId="41" fontId="6" fillId="2" borderId="18" xfId="1" applyFont="1" applyFill="1" applyBorder="1"/>
    <xf numFmtId="41" fontId="12" fillId="2" borderId="0" xfId="1" applyFont="1" applyFill="1"/>
    <xf numFmtId="9" fontId="12" fillId="2" borderId="0" xfId="2" applyFont="1" applyFill="1" applyBorder="1"/>
    <xf numFmtId="9" fontId="12" fillId="2" borderId="0" xfId="2" applyFont="1" applyFill="1"/>
    <xf numFmtId="41" fontId="12" fillId="0" borderId="0" xfId="1" applyFont="1"/>
    <xf numFmtId="41" fontId="10" fillId="2" borderId="5" xfId="1" applyFont="1" applyFill="1" applyBorder="1"/>
    <xf numFmtId="41" fontId="6" fillId="2" borderId="6" xfId="1" applyFont="1" applyFill="1" applyBorder="1"/>
    <xf numFmtId="41" fontId="6" fillId="2" borderId="16" xfId="1" applyFont="1" applyFill="1" applyBorder="1" applyAlignment="1">
      <alignment horizontal="right"/>
    </xf>
    <xf numFmtId="41" fontId="6" fillId="2" borderId="17" xfId="1" applyFont="1" applyFill="1" applyBorder="1" applyAlignment="1">
      <alignment horizontal="right"/>
    </xf>
    <xf numFmtId="0" fontId="4" fillId="3" borderId="0" xfId="0" applyFont="1" applyFill="1"/>
    <xf numFmtId="41" fontId="6" fillId="2" borderId="0" xfId="1" applyFont="1" applyFill="1" applyBorder="1" applyAlignment="1">
      <alignment horizontal="right"/>
    </xf>
    <xf numFmtId="41" fontId="6" fillId="2" borderId="15" xfId="1" applyFont="1" applyFill="1" applyBorder="1"/>
    <xf numFmtId="41" fontId="7" fillId="10" borderId="5" xfId="1" applyFont="1" applyFill="1" applyBorder="1"/>
    <xf numFmtId="41" fontId="7" fillId="10" borderId="15" xfId="1" applyFont="1" applyFill="1" applyBorder="1"/>
    <xf numFmtId="41" fontId="7" fillId="7" borderId="21" xfId="1" applyFont="1" applyFill="1" applyBorder="1"/>
    <xf numFmtId="41" fontId="7" fillId="7" borderId="15" xfId="1" applyFont="1" applyFill="1" applyBorder="1"/>
    <xf numFmtId="41" fontId="7" fillId="5" borderId="21" xfId="1" applyFont="1" applyFill="1" applyBorder="1"/>
    <xf numFmtId="41" fontId="7" fillId="11" borderId="21" xfId="1" applyFont="1" applyFill="1" applyBorder="1"/>
    <xf numFmtId="41" fontId="7" fillId="11" borderId="5" xfId="1" applyFont="1" applyFill="1" applyBorder="1"/>
    <xf numFmtId="41" fontId="6" fillId="2" borderId="21" xfId="1" applyFont="1" applyFill="1" applyBorder="1"/>
    <xf numFmtId="41" fontId="6" fillId="2" borderId="21" xfId="1" applyFont="1" applyFill="1" applyBorder="1" applyAlignment="1">
      <alignment horizontal="center"/>
    </xf>
    <xf numFmtId="41" fontId="6" fillId="2" borderId="16" xfId="1" applyFont="1" applyFill="1" applyBorder="1"/>
    <xf numFmtId="41" fontId="6" fillId="2" borderId="26" xfId="1" applyFont="1" applyFill="1" applyBorder="1"/>
    <xf numFmtId="41" fontId="6" fillId="2" borderId="24" xfId="1" applyFont="1" applyFill="1" applyBorder="1"/>
    <xf numFmtId="41" fontId="10" fillId="0" borderId="3" xfId="1" applyFont="1" applyFill="1" applyBorder="1" applyProtection="1">
      <protection locked="0"/>
    </xf>
    <xf numFmtId="14" fontId="10" fillId="0" borderId="3" xfId="1" applyNumberFormat="1" applyFont="1" applyFill="1" applyBorder="1" applyAlignment="1" applyProtection="1">
      <alignment horizontal="center"/>
      <protection locked="0"/>
    </xf>
    <xf numFmtId="9" fontId="10" fillId="0" borderId="3" xfId="1" applyNumberFormat="1" applyFont="1" applyFill="1" applyBorder="1" applyAlignment="1" applyProtection="1">
      <alignment horizontal="center"/>
      <protection locked="0"/>
    </xf>
    <xf numFmtId="41" fontId="10" fillId="2" borderId="1" xfId="1" applyFont="1" applyFill="1" applyBorder="1" applyAlignment="1">
      <alignment horizontal="right"/>
    </xf>
    <xf numFmtId="41" fontId="10" fillId="0" borderId="22" xfId="1" applyFont="1" applyFill="1" applyBorder="1" applyProtection="1">
      <protection locked="0"/>
    </xf>
    <xf numFmtId="41" fontId="10" fillId="0" borderId="27" xfId="1" applyFont="1" applyFill="1" applyBorder="1" applyProtection="1">
      <protection locked="0"/>
    </xf>
    <xf numFmtId="41" fontId="9" fillId="2" borderId="25" xfId="1" applyFont="1" applyFill="1" applyBorder="1"/>
    <xf numFmtId="41" fontId="10" fillId="0" borderId="4" xfId="1" applyFont="1" applyFill="1" applyBorder="1" applyProtection="1">
      <protection locked="0"/>
    </xf>
    <xf numFmtId="41" fontId="9" fillId="2" borderId="5" xfId="1" applyFont="1" applyFill="1" applyBorder="1"/>
    <xf numFmtId="9" fontId="10" fillId="0" borderId="3" xfId="2" applyFont="1" applyFill="1" applyBorder="1" applyAlignment="1" applyProtection="1">
      <alignment horizontal="center"/>
      <protection locked="0"/>
    </xf>
    <xf numFmtId="0" fontId="1" fillId="0" borderId="0" xfId="5" applyProtection="1"/>
    <xf numFmtId="0" fontId="13" fillId="0" borderId="0" xfId="5" applyFont="1" applyProtection="1"/>
    <xf numFmtId="0" fontId="1" fillId="0" borderId="0" xfId="5" applyAlignment="1" applyProtection="1">
      <alignment horizontal="centerContinuous"/>
    </xf>
    <xf numFmtId="0" fontId="27" fillId="0" borderId="0" xfId="5" applyFont="1" applyAlignment="1" applyProtection="1">
      <alignment horizontal="centerContinuous"/>
    </xf>
    <xf numFmtId="0" fontId="13" fillId="0" borderId="0" xfId="5" applyFont="1" applyAlignment="1" applyProtection="1">
      <alignment horizontal="centerContinuous"/>
    </xf>
    <xf numFmtId="0" fontId="14" fillId="0" borderId="0" xfId="5" applyFont="1" applyAlignment="1" applyProtection="1">
      <alignment horizontal="centerContinuous"/>
    </xf>
    <xf numFmtId="49" fontId="15" fillId="0" borderId="0" xfId="5" applyNumberFormat="1" applyFont="1" applyAlignment="1" applyProtection="1">
      <alignment horizontal="centerContinuous"/>
    </xf>
    <xf numFmtId="0" fontId="1" fillId="0" borderId="0" xfId="5" applyBorder="1" applyProtection="1"/>
    <xf numFmtId="0" fontId="1" fillId="0" borderId="0" xfId="5" applyFont="1" applyProtection="1"/>
    <xf numFmtId="0" fontId="1" fillId="2" borderId="18" xfId="5" applyFill="1" applyBorder="1" applyProtection="1"/>
    <xf numFmtId="0" fontId="1" fillId="2" borderId="17" xfId="5" applyFill="1" applyBorder="1" applyProtection="1"/>
    <xf numFmtId="0" fontId="1" fillId="2" borderId="16" xfId="5" applyFill="1" applyBorder="1" applyProtection="1"/>
    <xf numFmtId="0" fontId="1" fillId="2" borderId="15" xfId="5" applyFill="1" applyBorder="1" applyProtection="1"/>
    <xf numFmtId="0" fontId="1" fillId="2" borderId="0" xfId="5" applyFill="1" applyBorder="1" applyProtection="1"/>
    <xf numFmtId="0" fontId="29" fillId="2" borderId="0" xfId="5" applyFont="1" applyFill="1" applyBorder="1" applyProtection="1"/>
    <xf numFmtId="0" fontId="30" fillId="2" borderId="0" xfId="5" applyFont="1" applyFill="1" applyBorder="1" applyProtection="1"/>
    <xf numFmtId="0" fontId="16" fillId="2" borderId="0" xfId="5" applyFont="1" applyFill="1" applyBorder="1" applyProtection="1"/>
    <xf numFmtId="0" fontId="16" fillId="2" borderId="14" xfId="5" applyFont="1" applyFill="1" applyBorder="1" applyProtection="1"/>
    <xf numFmtId="0" fontId="19" fillId="2" borderId="0" xfId="5" applyFont="1" applyFill="1" applyBorder="1" applyProtection="1"/>
    <xf numFmtId="0" fontId="19" fillId="2" borderId="14" xfId="5" applyFont="1" applyFill="1" applyBorder="1" applyProtection="1"/>
    <xf numFmtId="0" fontId="18" fillId="2" borderId="0" xfId="5" applyFont="1" applyFill="1" applyBorder="1" applyProtection="1"/>
    <xf numFmtId="0" fontId="1" fillId="2" borderId="14" xfId="5" applyFill="1" applyBorder="1" applyProtection="1"/>
    <xf numFmtId="0" fontId="18" fillId="2" borderId="14" xfId="5" applyFont="1" applyFill="1" applyBorder="1" applyProtection="1"/>
    <xf numFmtId="0" fontId="19" fillId="13" borderId="36" xfId="5" applyFont="1" applyFill="1" applyBorder="1" applyProtection="1"/>
    <xf numFmtId="0" fontId="18" fillId="2" borderId="5" xfId="5" applyFont="1" applyFill="1" applyBorder="1" applyAlignment="1" applyProtection="1">
      <alignment horizontal="right"/>
    </xf>
    <xf numFmtId="0" fontId="18" fillId="2" borderId="5" xfId="5" applyFont="1" applyFill="1" applyBorder="1" applyProtection="1"/>
    <xf numFmtId="0" fontId="1" fillId="2" borderId="5" xfId="5" applyFill="1" applyBorder="1" applyProtection="1"/>
    <xf numFmtId="0" fontId="1" fillId="12" borderId="5" xfId="5" applyFill="1" applyBorder="1" applyProtection="1"/>
    <xf numFmtId="0" fontId="18" fillId="2" borderId="25" xfId="5" applyFont="1" applyFill="1" applyBorder="1" applyProtection="1"/>
    <xf numFmtId="0" fontId="1" fillId="2" borderId="37" xfId="5" applyFill="1" applyBorder="1" applyProtection="1"/>
    <xf numFmtId="0" fontId="19" fillId="0" borderId="0" xfId="5" applyFont="1" applyProtection="1"/>
    <xf numFmtId="0" fontId="18" fillId="2" borderId="0" xfId="5" applyFont="1" applyFill="1" applyBorder="1" applyAlignment="1" applyProtection="1">
      <alignment horizontal="center"/>
    </xf>
    <xf numFmtId="0" fontId="18" fillId="2" borderId="14" xfId="5" applyFont="1" applyFill="1" applyBorder="1" applyAlignment="1" applyProtection="1">
      <alignment horizontal="center"/>
    </xf>
    <xf numFmtId="0" fontId="1" fillId="2" borderId="38" xfId="5" applyFill="1" applyBorder="1" applyProtection="1"/>
    <xf numFmtId="0" fontId="1" fillId="2" borderId="8" xfId="5" applyFill="1" applyBorder="1" applyProtection="1"/>
    <xf numFmtId="0" fontId="1" fillId="18" borderId="14" xfId="5" applyFill="1" applyBorder="1" applyProtection="1"/>
    <xf numFmtId="0" fontId="1" fillId="14" borderId="0" xfId="5" applyFill="1" applyBorder="1" applyProtection="1"/>
    <xf numFmtId="0" fontId="1" fillId="15" borderId="0" xfId="5" applyFill="1" applyBorder="1" applyProtection="1"/>
    <xf numFmtId="0" fontId="1" fillId="16" borderId="48" xfId="5" applyFill="1" applyBorder="1" applyProtection="1"/>
    <xf numFmtId="0" fontId="1" fillId="0" borderId="3" xfId="5" applyFill="1" applyBorder="1" applyProtection="1"/>
    <xf numFmtId="0" fontId="1" fillId="18" borderId="0" xfId="5" applyFill="1" applyBorder="1" applyProtection="1"/>
    <xf numFmtId="0" fontId="19" fillId="18" borderId="0" xfId="5" applyFont="1" applyFill="1" applyBorder="1" applyProtection="1"/>
    <xf numFmtId="0" fontId="18" fillId="18" borderId="0" xfId="5" applyFont="1" applyFill="1" applyBorder="1" applyProtection="1"/>
    <xf numFmtId="0" fontId="32" fillId="2" borderId="14" xfId="5" applyFont="1" applyFill="1" applyBorder="1" applyAlignment="1" applyProtection="1">
      <alignment horizontal="center"/>
    </xf>
    <xf numFmtId="0" fontId="21" fillId="0" borderId="0" xfId="5" applyFont="1" applyProtection="1"/>
    <xf numFmtId="0" fontId="21" fillId="2" borderId="39" xfId="5" applyFont="1" applyFill="1" applyBorder="1" applyProtection="1"/>
    <xf numFmtId="14" fontId="18" fillId="17" borderId="12" xfId="5" applyNumberFormat="1" applyFont="1" applyFill="1" applyBorder="1" applyAlignment="1" applyProtection="1">
      <alignment horizontal="left"/>
    </xf>
    <xf numFmtId="0" fontId="18" fillId="17" borderId="11" xfId="5" applyFont="1" applyFill="1" applyBorder="1" applyAlignment="1" applyProtection="1">
      <alignment horizontal="right"/>
    </xf>
    <xf numFmtId="0" fontId="21" fillId="2" borderId="13" xfId="5" applyFont="1" applyFill="1" applyBorder="1" applyProtection="1"/>
    <xf numFmtId="0" fontId="22" fillId="9" borderId="3" xfId="5" applyFont="1" applyFill="1" applyBorder="1" applyAlignment="1" applyProtection="1">
      <alignment horizontal="centerContinuous"/>
    </xf>
    <xf numFmtId="0" fontId="1" fillId="0" borderId="0" xfId="5"/>
    <xf numFmtId="0" fontId="23" fillId="0" borderId="0" xfId="5" applyFont="1"/>
    <xf numFmtId="0" fontId="1" fillId="0" borderId="0" xfId="6"/>
    <xf numFmtId="0" fontId="23" fillId="0" borderId="0" xfId="6" applyFont="1"/>
    <xf numFmtId="0" fontId="24" fillId="0" borderId="0" xfId="6" applyFont="1"/>
    <xf numFmtId="0" fontId="25" fillId="0" borderId="0" xfId="6" applyFont="1"/>
    <xf numFmtId="41" fontId="7" fillId="2" borderId="0" xfId="1" applyFont="1" applyFill="1" applyAlignment="1">
      <alignment horizontal="center"/>
    </xf>
    <xf numFmtId="41" fontId="7" fillId="0" borderId="0" xfId="1" applyFont="1" applyAlignment="1">
      <alignment horizontal="center"/>
    </xf>
    <xf numFmtId="41" fontId="7" fillId="21" borderId="0" xfId="1" applyFont="1" applyFill="1"/>
    <xf numFmtId="9" fontId="8" fillId="21" borderId="0" xfId="2" applyFont="1" applyFill="1" applyBorder="1"/>
    <xf numFmtId="9" fontId="10" fillId="0" borderId="3" xfId="2" applyNumberFormat="1" applyFont="1" applyFill="1" applyBorder="1" applyProtection="1">
      <protection locked="0"/>
    </xf>
    <xf numFmtId="41" fontId="7" fillId="2" borderId="51" xfId="1" applyFont="1" applyFill="1" applyBorder="1"/>
    <xf numFmtId="41" fontId="7" fillId="2" borderId="52" xfId="1" applyFont="1" applyFill="1" applyBorder="1"/>
    <xf numFmtId="41" fontId="7" fillId="2" borderId="53" xfId="1" applyFont="1" applyFill="1" applyBorder="1"/>
    <xf numFmtId="41" fontId="33" fillId="2" borderId="0" xfId="1" applyFont="1" applyFill="1" applyBorder="1"/>
    <xf numFmtId="41" fontId="33" fillId="2" borderId="6" xfId="1" applyFont="1" applyFill="1" applyBorder="1"/>
    <xf numFmtId="41" fontId="33" fillId="2" borderId="14" xfId="1" applyFont="1" applyFill="1" applyBorder="1"/>
    <xf numFmtId="41" fontId="6" fillId="9" borderId="3" xfId="1" applyFont="1" applyFill="1" applyBorder="1" applyAlignment="1">
      <alignment horizontal="center"/>
    </xf>
    <xf numFmtId="41" fontId="8" fillId="2" borderId="0" xfId="1" applyFont="1" applyFill="1" applyBorder="1"/>
    <xf numFmtId="41" fontId="10" fillId="21" borderId="0" xfId="1" applyFont="1" applyFill="1"/>
    <xf numFmtId="41" fontId="34" fillId="2" borderId="0" xfId="1" applyFont="1" applyFill="1"/>
    <xf numFmtId="41" fontId="34" fillId="21" borderId="0" xfId="1" applyFont="1" applyFill="1"/>
    <xf numFmtId="41" fontId="34" fillId="2" borderId="0" xfId="1" applyFont="1" applyFill="1" applyAlignment="1">
      <alignment horizontal="center"/>
    </xf>
    <xf numFmtId="41" fontId="34" fillId="0" borderId="0" xfId="1" applyFont="1"/>
    <xf numFmtId="166" fontId="7" fillId="2" borderId="49" xfId="2" applyNumberFormat="1" applyFont="1" applyFill="1" applyBorder="1"/>
    <xf numFmtId="166" fontId="7" fillId="2" borderId="50" xfId="2" applyNumberFormat="1" applyFont="1" applyFill="1" applyBorder="1"/>
    <xf numFmtId="164" fontId="7" fillId="2" borderId="49" xfId="3" applyNumberFormat="1" applyFont="1" applyFill="1" applyBorder="1"/>
    <xf numFmtId="164" fontId="7" fillId="2" borderId="50" xfId="3" applyNumberFormat="1" applyFont="1" applyFill="1" applyBorder="1"/>
    <xf numFmtId="41" fontId="7" fillId="2" borderId="11" xfId="1" applyFont="1" applyFill="1" applyBorder="1" applyAlignment="1">
      <alignment horizontal="center"/>
    </xf>
    <xf numFmtId="41" fontId="6" fillId="2" borderId="23" xfId="1" applyFont="1" applyFill="1" applyBorder="1" applyAlignment="1">
      <alignment horizontal="center"/>
    </xf>
    <xf numFmtId="41" fontId="10" fillId="2" borderId="55" xfId="1" applyFont="1" applyFill="1" applyBorder="1" applyAlignment="1">
      <alignment horizontal="center"/>
    </xf>
    <xf numFmtId="41" fontId="9" fillId="0" borderId="0" xfId="1" applyFont="1"/>
    <xf numFmtId="41" fontId="10" fillId="0" borderId="0" xfId="1" applyFont="1"/>
    <xf numFmtId="41" fontId="10" fillId="2" borderId="58" xfId="1" applyFont="1" applyFill="1" applyBorder="1" applyAlignment="1">
      <alignment horizontal="center"/>
    </xf>
    <xf numFmtId="41" fontId="10" fillId="2" borderId="59" xfId="1" applyFont="1" applyFill="1" applyBorder="1" applyAlignment="1">
      <alignment horizontal="center"/>
    </xf>
    <xf numFmtId="41" fontId="10" fillId="2" borderId="61" xfId="1" applyFont="1" applyFill="1" applyBorder="1" applyAlignment="1">
      <alignment horizontal="center"/>
    </xf>
    <xf numFmtId="41" fontId="10" fillId="2" borderId="23" xfId="1" applyFont="1" applyFill="1" applyBorder="1" applyAlignment="1">
      <alignment horizontal="center"/>
    </xf>
    <xf numFmtId="41" fontId="10" fillId="2" borderId="63" xfId="1" applyFont="1" applyFill="1" applyBorder="1" applyAlignment="1">
      <alignment horizontal="center"/>
    </xf>
    <xf numFmtId="41" fontId="9" fillId="2" borderId="63" xfId="1" applyFont="1" applyFill="1" applyBorder="1" applyAlignment="1">
      <alignment horizontal="center"/>
    </xf>
    <xf numFmtId="164" fontId="6" fillId="2" borderId="49" xfId="3" applyNumberFormat="1" applyFont="1" applyFill="1" applyBorder="1"/>
    <xf numFmtId="164" fontId="6" fillId="2" borderId="50" xfId="3" applyNumberFormat="1" applyFont="1" applyFill="1" applyBorder="1"/>
    <xf numFmtId="41" fontId="9" fillId="21" borderId="0" xfId="1" applyFont="1" applyFill="1"/>
    <xf numFmtId="41" fontId="9" fillId="2" borderId="0" xfId="1" applyFont="1" applyFill="1" applyAlignment="1">
      <alignment horizontal="center"/>
    </xf>
    <xf numFmtId="41" fontId="10" fillId="2" borderId="54" xfId="1" applyFont="1" applyFill="1" applyBorder="1" applyAlignment="1">
      <alignment horizontal="center"/>
    </xf>
    <xf numFmtId="41" fontId="10" fillId="2" borderId="49" xfId="1" applyFont="1" applyFill="1" applyBorder="1" applyAlignment="1">
      <alignment horizontal="center"/>
    </xf>
    <xf numFmtId="41" fontId="10" fillId="2" borderId="50" xfId="1" applyFont="1" applyFill="1" applyBorder="1" applyAlignment="1">
      <alignment horizontal="center"/>
    </xf>
    <xf numFmtId="41" fontId="7" fillId="16" borderId="5" xfId="1" applyFont="1" applyFill="1" applyBorder="1"/>
    <xf numFmtId="0" fontId="10" fillId="2" borderId="0" xfId="2" applyNumberFormat="1" applyFont="1" applyFill="1" applyBorder="1" applyAlignment="1" applyProtection="1">
      <alignment horizontal="center"/>
    </xf>
    <xf numFmtId="164" fontId="9" fillId="2" borderId="0" xfId="3" applyNumberFormat="1" applyFont="1" applyFill="1" applyBorder="1" applyAlignment="1" applyProtection="1">
      <alignment horizontal="center"/>
    </xf>
    <xf numFmtId="41" fontId="26" fillId="2" borderId="0" xfId="1" applyFont="1" applyFill="1" applyAlignment="1" applyProtection="1">
      <alignment horizontal="center"/>
    </xf>
    <xf numFmtId="41" fontId="7" fillId="7" borderId="0" xfId="1" applyFont="1" applyFill="1"/>
    <xf numFmtId="0" fontId="31" fillId="2" borderId="0" xfId="5" applyFont="1" applyFill="1" applyBorder="1" applyAlignment="1" applyProtection="1">
      <alignment horizontal="center"/>
    </xf>
    <xf numFmtId="0" fontId="18" fillId="8" borderId="26" xfId="5" applyFont="1" applyFill="1" applyBorder="1" applyAlignment="1" applyProtection="1">
      <alignment horizontal="center"/>
    </xf>
    <xf numFmtId="0" fontId="18" fillId="8" borderId="21" xfId="5" applyFont="1" applyFill="1" applyBorder="1" applyAlignment="1" applyProtection="1">
      <alignment horizontal="center"/>
    </xf>
    <xf numFmtId="0" fontId="18" fillId="8" borderId="2" xfId="5" applyFont="1" applyFill="1" applyBorder="1" applyAlignment="1" applyProtection="1">
      <alignment horizontal="center"/>
    </xf>
    <xf numFmtId="0" fontId="11" fillId="18" borderId="30" xfId="5" applyFont="1" applyFill="1" applyBorder="1" applyAlignment="1" applyProtection="1">
      <alignment horizontal="center"/>
    </xf>
    <xf numFmtId="0" fontId="11" fillId="18" borderId="29" xfId="5" applyFont="1" applyFill="1" applyBorder="1" applyAlignment="1" applyProtection="1">
      <alignment horizontal="center"/>
    </xf>
    <xf numFmtId="0" fontId="11" fillId="18" borderId="28" xfId="5" applyFont="1" applyFill="1" applyBorder="1" applyAlignment="1" applyProtection="1">
      <alignment horizontal="center"/>
    </xf>
    <xf numFmtId="0" fontId="18" fillId="20" borderId="47" xfId="5" applyFont="1" applyFill="1" applyBorder="1" applyAlignment="1" applyProtection="1"/>
    <xf numFmtId="0" fontId="18" fillId="20" borderId="46" xfId="5" applyFont="1" applyFill="1" applyBorder="1" applyAlignment="1" applyProtection="1"/>
    <xf numFmtId="0" fontId="18" fillId="20" borderId="45" xfId="5" applyFont="1" applyFill="1" applyBorder="1" applyAlignment="1" applyProtection="1"/>
    <xf numFmtId="0" fontId="18" fillId="20" borderId="42" xfId="5" applyFont="1" applyFill="1" applyBorder="1" applyAlignment="1" applyProtection="1">
      <alignment horizontal="left"/>
    </xf>
    <xf numFmtId="0" fontId="18" fillId="20" borderId="41" xfId="5" applyFont="1" applyFill="1" applyBorder="1" applyAlignment="1" applyProtection="1">
      <alignment horizontal="left"/>
    </xf>
    <xf numFmtId="0" fontId="18" fillId="20" borderId="40" xfId="5" applyFont="1" applyFill="1" applyBorder="1" applyAlignment="1" applyProtection="1">
      <alignment horizontal="left"/>
    </xf>
    <xf numFmtId="0" fontId="18" fillId="20" borderId="44" xfId="5" applyFont="1" applyFill="1" applyBorder="1" applyAlignment="1" applyProtection="1"/>
    <xf numFmtId="0" fontId="18" fillId="20" borderId="0" xfId="5" applyFont="1" applyFill="1" applyBorder="1" applyAlignment="1" applyProtection="1"/>
    <xf numFmtId="0" fontId="18" fillId="20" borderId="43" xfId="5" applyFont="1" applyFill="1" applyBorder="1" applyAlignment="1" applyProtection="1"/>
    <xf numFmtId="0" fontId="18" fillId="19" borderId="11" xfId="5" applyFont="1" applyFill="1" applyBorder="1" applyAlignment="1" applyProtection="1">
      <alignment horizontal="center"/>
    </xf>
    <xf numFmtId="0" fontId="18" fillId="19" borderId="23" xfId="5" applyFont="1" applyFill="1" applyBorder="1" applyAlignment="1" applyProtection="1">
      <alignment horizontal="center"/>
    </xf>
    <xf numFmtId="0" fontId="18" fillId="19" borderId="12" xfId="5" applyFont="1" applyFill="1" applyBorder="1" applyAlignment="1" applyProtection="1">
      <alignment horizontal="center"/>
    </xf>
    <xf numFmtId="0" fontId="17" fillId="18" borderId="35" xfId="5" applyFont="1" applyFill="1" applyBorder="1" applyAlignment="1" applyProtection="1">
      <alignment horizontal="center"/>
    </xf>
    <xf numFmtId="0" fontId="17" fillId="18" borderId="34" xfId="5" applyFont="1" applyFill="1" applyBorder="1" applyAlignment="1" applyProtection="1">
      <alignment horizontal="center"/>
    </xf>
    <xf numFmtId="0" fontId="17" fillId="18" borderId="33" xfId="5" applyFont="1" applyFill="1" applyBorder="1" applyAlignment="1" applyProtection="1">
      <alignment horizontal="center"/>
    </xf>
    <xf numFmtId="0" fontId="28" fillId="18" borderId="32" xfId="5" applyFont="1" applyFill="1" applyBorder="1" applyAlignment="1" applyProtection="1">
      <alignment horizontal="center"/>
    </xf>
    <xf numFmtId="0" fontId="28" fillId="18" borderId="0" xfId="5" applyFont="1" applyFill="1" applyBorder="1" applyAlignment="1" applyProtection="1">
      <alignment horizontal="center"/>
    </xf>
    <xf numFmtId="0" fontId="28" fillId="18" borderId="31" xfId="5" applyFont="1" applyFill="1" applyBorder="1" applyAlignment="1" applyProtection="1">
      <alignment horizontal="center"/>
    </xf>
    <xf numFmtId="0" fontId="35" fillId="7" borderId="0" xfId="0" applyFont="1" applyFill="1" applyAlignment="1">
      <alignment horizontal="center"/>
    </xf>
    <xf numFmtId="0" fontId="36" fillId="20" borderId="0" xfId="0" applyFont="1" applyFill="1" applyAlignment="1">
      <alignment horizontal="center"/>
    </xf>
    <xf numFmtId="41" fontId="10" fillId="2" borderId="7" xfId="1" applyFont="1" applyFill="1" applyBorder="1" applyAlignment="1">
      <alignment horizontal="center" vertical="center"/>
    </xf>
    <xf numFmtId="41" fontId="10" fillId="2" borderId="9" xfId="1" applyFont="1" applyFill="1" applyBorder="1" applyAlignment="1">
      <alignment horizontal="center" vertical="center"/>
    </xf>
    <xf numFmtId="41" fontId="10" fillId="2" borderId="10" xfId="1" applyFont="1" applyFill="1" applyBorder="1" applyAlignment="1">
      <alignment horizontal="center" vertical="center"/>
    </xf>
    <xf numFmtId="41" fontId="10" fillId="2" borderId="56" xfId="1" applyFont="1" applyFill="1" applyBorder="1" applyAlignment="1">
      <alignment horizontal="center"/>
    </xf>
    <xf numFmtId="41" fontId="10" fillId="2" borderId="62" xfId="1" applyFont="1" applyFill="1" applyBorder="1" applyAlignment="1">
      <alignment horizontal="center"/>
    </xf>
    <xf numFmtId="41" fontId="10" fillId="2" borderId="57" xfId="1" applyFont="1" applyFill="1" applyBorder="1" applyAlignment="1">
      <alignment horizontal="center"/>
    </xf>
    <xf numFmtId="41" fontId="10" fillId="2" borderId="60" xfId="1" applyFont="1" applyFill="1" applyBorder="1" applyAlignment="1">
      <alignment horizontal="center"/>
    </xf>
    <xf numFmtId="41" fontId="11" fillId="9" borderId="11" xfId="1" applyFont="1" applyFill="1" applyBorder="1" applyAlignment="1">
      <alignment horizontal="center"/>
    </xf>
    <xf numFmtId="41" fontId="11" fillId="9" borderId="23" xfId="1" applyFont="1" applyFill="1" applyBorder="1" applyAlignment="1">
      <alignment horizontal="center"/>
    </xf>
    <xf numFmtId="41" fontId="11" fillId="9" borderId="12" xfId="1" applyFont="1" applyFill="1" applyBorder="1" applyAlignment="1">
      <alignment horizontal="center"/>
    </xf>
    <xf numFmtId="165" fontId="8" fillId="2" borderId="5" xfId="1" applyNumberFormat="1" applyFont="1" applyFill="1" applyBorder="1" applyAlignment="1">
      <alignment horizontal="center"/>
    </xf>
    <xf numFmtId="41" fontId="6" fillId="6" borderId="1" xfId="1" applyFont="1" applyFill="1" applyBorder="1" applyAlignment="1">
      <alignment horizontal="center"/>
    </xf>
    <xf numFmtId="41" fontId="6" fillId="6" borderId="2" xfId="1" applyFont="1" applyFill="1" applyBorder="1" applyAlignment="1">
      <alignment horizontal="center"/>
    </xf>
    <xf numFmtId="41" fontId="10" fillId="4" borderId="11" xfId="1" applyFont="1" applyFill="1" applyBorder="1" applyAlignment="1">
      <alignment horizontal="center"/>
    </xf>
    <xf numFmtId="41" fontId="10" fillId="4" borderId="23" xfId="1" applyFont="1" applyFill="1" applyBorder="1" applyAlignment="1">
      <alignment horizontal="center"/>
    </xf>
  </cellXfs>
  <cellStyles count="7">
    <cellStyle name="Migliaia" xfId="3" builtinId="3"/>
    <cellStyle name="Migliaia [0]" xfId="1" builtinId="6"/>
    <cellStyle name="Normale" xfId="0" builtinId="0"/>
    <cellStyle name="Normale 2" xfId="4" xr:uid="{00000000-0005-0000-0000-000003000000}"/>
    <cellStyle name="Normale 3" xfId="5" xr:uid="{00000000-0005-0000-0000-000004000000}"/>
    <cellStyle name="Normale 5" xfId="6" xr:uid="{00000000-0005-0000-0000-000005000000}"/>
    <cellStyle name="Percentuale" xfId="2" builtinId="5"/>
  </cellStyles>
  <dxfs count="3">
    <dxf>
      <fill>
        <patternFill>
          <bgColor rgb="FFFFC000"/>
        </patternFill>
      </fill>
    </dxf>
    <dxf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</border>
    </dxf>
    <dxf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</border>
    </dxf>
  </dxfs>
  <tableStyles count="0" defaultTableStyle="TableStyleMedium2" defaultPivotStyle="PivotStyleLight16"/>
  <colors>
    <mruColors>
      <color rgb="FFFFFFCC"/>
      <color rgb="FF99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612435</xdr:colOff>
      <xdr:row>6</xdr:row>
      <xdr:rowOff>38100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" y="0"/>
          <a:ext cx="6406072" cy="1135380"/>
        </a:xfrm>
        <a:prstGeom prst="roundRect">
          <a:avLst>
            <a:gd name="adj" fmla="val 16667"/>
          </a:avLst>
        </a:prstGeom>
        <a:solidFill>
          <a:srgbClr val="B8CCE4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381556</xdr:colOff>
      <xdr:row>0</xdr:row>
      <xdr:rowOff>184306</xdr:rowOff>
    </xdr:from>
    <xdr:to>
      <xdr:col>4</xdr:col>
      <xdr:colOff>1291144</xdr:colOff>
      <xdr:row>3</xdr:row>
      <xdr:rowOff>79531</xdr:rowOff>
    </xdr:to>
    <xdr:sp macro="" textlink="">
      <xdr:nvSpPr>
        <xdr:cNvPr id="3" name="WordArt 6" descr="INFO – FISCO 200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25294" y="184306"/>
          <a:ext cx="2189748" cy="443865"/>
        </a:xfrm>
        <a:prstGeom prst="rect">
          <a:avLst/>
        </a:prstGeom>
      </xdr:spPr>
      <xdr:txBody>
        <a:bodyPr wrap="none" fromWordArt="1">
          <a:prstTxWarp prst="textDeflate">
            <a:avLst>
              <a:gd name="adj" fmla="val 0"/>
            </a:avLst>
          </a:prstTxWarp>
        </a:bodyPr>
        <a:lstStyle/>
        <a:p>
          <a:pPr algn="ctr" rtl="0"/>
          <a:r>
            <a:rPr lang="it-IT" sz="12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CIRCOLARE </a:t>
          </a:r>
        </a:p>
        <a:p>
          <a:pPr algn="ctr" rtl="0"/>
          <a:r>
            <a:rPr lang="it-IT" sz="12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ELETTRONICA</a:t>
          </a:r>
        </a:p>
      </xdr:txBody>
    </xdr:sp>
    <xdr:clientData/>
  </xdr:twoCellAnchor>
  <xdr:twoCellAnchor>
    <xdr:from>
      <xdr:col>1</xdr:col>
      <xdr:colOff>349213</xdr:colOff>
      <xdr:row>4</xdr:row>
      <xdr:rowOff>96269</xdr:rowOff>
    </xdr:from>
    <xdr:to>
      <xdr:col>4</xdr:col>
      <xdr:colOff>1282197</xdr:colOff>
      <xdr:row>5</xdr:row>
      <xdr:rowOff>48644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92951" y="827789"/>
          <a:ext cx="2227774" cy="135255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98736"/>
            </a:avLst>
          </a:prstTxWarp>
        </a:bodyPr>
        <a:lstStyle/>
        <a:p>
          <a:pPr algn="ctr" rtl="0"/>
          <a:r>
            <a:rPr lang="it-IT" sz="1200" kern="10" spc="0">
              <a:ln w="9525">
                <a:solidFill>
                  <a:srgbClr val="333333"/>
                </a:solidFill>
                <a:round/>
                <a:headEnd/>
                <a:tailEnd/>
              </a:ln>
              <a:gradFill rotWithShape="1">
                <a:gsLst>
                  <a:gs pos="0">
                    <a:srgbClr val="333333"/>
                  </a:gs>
                  <a:gs pos="100000">
                    <a:srgbClr val="333333">
                      <a:gamma/>
                      <a:shade val="46275"/>
                      <a:invGamma/>
                    </a:srgbClr>
                  </a:gs>
                </a:gsLst>
                <a:lin ang="2700000" scaled="1"/>
              </a:gradFill>
              <a:effectLst>
                <a:outerShdw dist="35921" dir="2700000" algn="ctr" rotWithShape="0">
                  <a:srgbClr val="868686"/>
                </a:outerShdw>
              </a:effectLst>
              <a:latin typeface="Arial Narrow"/>
            </a:rPr>
            <a:t>A cura del Dott. Andrea Cirrincione</a:t>
          </a:r>
        </a:p>
      </xdr:txBody>
    </xdr:sp>
    <xdr:clientData/>
  </xdr:twoCellAnchor>
  <xdr:twoCellAnchor>
    <xdr:from>
      <xdr:col>5</xdr:col>
      <xdr:colOff>394624</xdr:colOff>
      <xdr:row>0</xdr:row>
      <xdr:rowOff>100700</xdr:rowOff>
    </xdr:from>
    <xdr:to>
      <xdr:col>6</xdr:col>
      <xdr:colOff>256511</xdr:colOff>
      <xdr:row>2</xdr:row>
      <xdr:rowOff>34025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613312" y="100700"/>
          <a:ext cx="505625" cy="299085"/>
        </a:xfrm>
        <a:prstGeom prst="rect">
          <a:avLst/>
        </a:prstGeom>
        <a:solidFill>
          <a:srgbClr val="B8CCE4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Comic Sans MS"/>
            </a:rPr>
            <a:t>Anno 2020</a:t>
          </a:r>
        </a:p>
      </xdr:txBody>
    </xdr:sp>
    <xdr:clientData/>
  </xdr:twoCellAnchor>
  <xdr:twoCellAnchor>
    <xdr:from>
      <xdr:col>6</xdr:col>
      <xdr:colOff>231406</xdr:colOff>
      <xdr:row>3</xdr:row>
      <xdr:rowOff>31687</xdr:rowOff>
    </xdr:from>
    <xdr:to>
      <xdr:col>9</xdr:col>
      <xdr:colOff>42530</xdr:colOff>
      <xdr:row>6</xdr:row>
      <xdr:rowOff>21554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093832" y="580327"/>
          <a:ext cx="1742336" cy="538507"/>
        </a:xfrm>
        <a:prstGeom prst="rect">
          <a:avLst/>
        </a:prstGeom>
        <a:solidFill>
          <a:srgbClr val="B8CCE4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t-IT" sz="800"/>
            <a:t>Via G. A. Longhin, 103</a:t>
          </a:r>
          <a:r>
            <a:rPr lang="it-IT" sz="750" b="0" i="0" strike="noStrike">
              <a:solidFill>
                <a:srgbClr val="000000"/>
              </a:solidFill>
              <a:latin typeface="Comic Sans MS"/>
            </a:rPr>
            <a:t>, Padova (PD) </a:t>
          </a:r>
          <a:endParaRPr lang="it-IT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t-IT" sz="750" b="0" i="0" strike="noStrike">
              <a:solidFill>
                <a:srgbClr val="000000"/>
              </a:solidFill>
              <a:latin typeface="Comic Sans MS"/>
            </a:rPr>
            <a:t>Tel. 0464/480556  - Fax 0464/400613  </a:t>
          </a:r>
        </a:p>
        <a:p>
          <a:pPr algn="ctr" rtl="0">
            <a:defRPr sz="1000"/>
          </a:pPr>
          <a:r>
            <a:rPr lang="it-IT" sz="750" b="0" i="0" strike="noStrike">
              <a:solidFill>
                <a:srgbClr val="000000"/>
              </a:solidFill>
              <a:latin typeface="Comic Sans MS"/>
            </a:rPr>
            <a:t>Email: info@redazionefiscale.it     Sito:</a:t>
          </a:r>
          <a:r>
            <a:rPr lang="it-IT" sz="750" b="0" i="0" strike="noStrike" baseline="0">
              <a:solidFill>
                <a:srgbClr val="000000"/>
              </a:solidFill>
              <a:latin typeface="Comic Sans MS"/>
            </a:rPr>
            <a:t> </a:t>
          </a:r>
          <a:r>
            <a:rPr lang="it-IT" sz="750" b="0" i="0" strike="noStrike">
              <a:solidFill>
                <a:srgbClr val="000000"/>
              </a:solidFill>
              <a:latin typeface="Comic Sans MS"/>
            </a:rPr>
            <a:t>www.redazionefiscale.it</a:t>
          </a:r>
        </a:p>
      </xdr:txBody>
    </xdr:sp>
    <xdr:clientData/>
  </xdr:twoCellAnchor>
  <xdr:twoCellAnchor>
    <xdr:from>
      <xdr:col>5</xdr:col>
      <xdr:colOff>664014</xdr:colOff>
      <xdr:row>2</xdr:row>
      <xdr:rowOff>110836</xdr:rowOff>
    </xdr:from>
    <xdr:to>
      <xdr:col>5</xdr:col>
      <xdr:colOff>1224870</xdr:colOff>
      <xdr:row>5</xdr:row>
      <xdr:rowOff>49772</xdr:rowOff>
    </xdr:to>
    <xdr:pic>
      <xdr:nvPicPr>
        <xdr:cNvPr id="7" name="Immagine 59" descr="Immagine picc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0757" y="476596"/>
          <a:ext cx="4901" cy="48757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oneCellAnchor>
    <xdr:from>
      <xdr:col>7</xdr:col>
      <xdr:colOff>243871</xdr:colOff>
      <xdr:row>0</xdr:row>
      <xdr:rowOff>129555</xdr:rowOff>
    </xdr:from>
    <xdr:ext cx="1053067" cy="450165"/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0034" y="129555"/>
          <a:ext cx="1053067" cy="45016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"/>
  <sheetViews>
    <sheetView showGridLines="0" zoomScale="86" zoomScaleNormal="86" workbookViewId="0">
      <selection activeCell="B11" sqref="B11:C11"/>
    </sheetView>
  </sheetViews>
  <sheetFormatPr defaultRowHeight="15" x14ac:dyDescent="0.25"/>
  <cols>
    <col min="1" max="1" width="0.85546875" style="76" customWidth="1"/>
    <col min="2" max="3" width="5.5703125" style="76" customWidth="1"/>
    <col min="4" max="5" width="20.28515625" style="76" customWidth="1"/>
    <col min="6" max="6" width="19.42578125" style="76" customWidth="1"/>
    <col min="7" max="7" width="15.7109375" style="76" customWidth="1"/>
    <col min="8" max="8" width="20.85546875" style="76" customWidth="1"/>
    <col min="9" max="9" width="14" style="76" customWidth="1"/>
    <col min="10" max="10" width="3.7109375" style="76" customWidth="1"/>
    <col min="11" max="11" width="15.5703125" style="76" customWidth="1"/>
    <col min="12" max="12" width="14.28515625" style="76" customWidth="1"/>
    <col min="13" max="13" width="2.140625" style="76" customWidth="1"/>
    <col min="14" max="258" width="8.85546875" style="76"/>
    <col min="259" max="259" width="18.5703125" style="76" customWidth="1"/>
    <col min="260" max="260" width="17.140625" style="76" customWidth="1"/>
    <col min="261" max="261" width="20.28515625" style="76" customWidth="1"/>
    <col min="262" max="262" width="18.7109375" style="76" customWidth="1"/>
    <col min="263" max="263" width="15.7109375" style="76" customWidth="1"/>
    <col min="264" max="264" width="15.85546875" style="76" customWidth="1"/>
    <col min="265" max="265" width="14" style="76" customWidth="1"/>
    <col min="266" max="266" width="14.42578125" style="76" customWidth="1"/>
    <col min="267" max="267" width="15.5703125" style="76" customWidth="1"/>
    <col min="268" max="268" width="14.28515625" style="76" customWidth="1"/>
    <col min="269" max="269" width="2.140625" style="76" customWidth="1"/>
    <col min="270" max="514" width="8.85546875" style="76"/>
    <col min="515" max="515" width="18.5703125" style="76" customWidth="1"/>
    <col min="516" max="516" width="17.140625" style="76" customWidth="1"/>
    <col min="517" max="517" width="20.28515625" style="76" customWidth="1"/>
    <col min="518" max="518" width="18.7109375" style="76" customWidth="1"/>
    <col min="519" max="519" width="15.7109375" style="76" customWidth="1"/>
    <col min="520" max="520" width="15.85546875" style="76" customWidth="1"/>
    <col min="521" max="521" width="14" style="76" customWidth="1"/>
    <col min="522" max="522" width="14.42578125" style="76" customWidth="1"/>
    <col min="523" max="523" width="15.5703125" style="76" customWidth="1"/>
    <col min="524" max="524" width="14.28515625" style="76" customWidth="1"/>
    <col min="525" max="525" width="2.140625" style="76" customWidth="1"/>
    <col min="526" max="770" width="8.85546875" style="76"/>
    <col min="771" max="771" width="18.5703125" style="76" customWidth="1"/>
    <col min="772" max="772" width="17.140625" style="76" customWidth="1"/>
    <col min="773" max="773" width="20.28515625" style="76" customWidth="1"/>
    <col min="774" max="774" width="18.7109375" style="76" customWidth="1"/>
    <col min="775" max="775" width="15.7109375" style="76" customWidth="1"/>
    <col min="776" max="776" width="15.85546875" style="76" customWidth="1"/>
    <col min="777" max="777" width="14" style="76" customWidth="1"/>
    <col min="778" max="778" width="14.42578125" style="76" customWidth="1"/>
    <col min="779" max="779" width="15.5703125" style="76" customWidth="1"/>
    <col min="780" max="780" width="14.28515625" style="76" customWidth="1"/>
    <col min="781" max="781" width="2.140625" style="76" customWidth="1"/>
    <col min="782" max="1026" width="8.85546875" style="76"/>
    <col min="1027" max="1027" width="18.5703125" style="76" customWidth="1"/>
    <col min="1028" max="1028" width="17.140625" style="76" customWidth="1"/>
    <col min="1029" max="1029" width="20.28515625" style="76" customWidth="1"/>
    <col min="1030" max="1030" width="18.7109375" style="76" customWidth="1"/>
    <col min="1031" max="1031" width="15.7109375" style="76" customWidth="1"/>
    <col min="1032" max="1032" width="15.85546875" style="76" customWidth="1"/>
    <col min="1033" max="1033" width="14" style="76" customWidth="1"/>
    <col min="1034" max="1034" width="14.42578125" style="76" customWidth="1"/>
    <col min="1035" max="1035" width="15.5703125" style="76" customWidth="1"/>
    <col min="1036" max="1036" width="14.28515625" style="76" customWidth="1"/>
    <col min="1037" max="1037" width="2.140625" style="76" customWidth="1"/>
    <col min="1038" max="1282" width="8.85546875" style="76"/>
    <col min="1283" max="1283" width="18.5703125" style="76" customWidth="1"/>
    <col min="1284" max="1284" width="17.140625" style="76" customWidth="1"/>
    <col min="1285" max="1285" width="20.28515625" style="76" customWidth="1"/>
    <col min="1286" max="1286" width="18.7109375" style="76" customWidth="1"/>
    <col min="1287" max="1287" width="15.7109375" style="76" customWidth="1"/>
    <col min="1288" max="1288" width="15.85546875" style="76" customWidth="1"/>
    <col min="1289" max="1289" width="14" style="76" customWidth="1"/>
    <col min="1290" max="1290" width="14.42578125" style="76" customWidth="1"/>
    <col min="1291" max="1291" width="15.5703125" style="76" customWidth="1"/>
    <col min="1292" max="1292" width="14.28515625" style="76" customWidth="1"/>
    <col min="1293" max="1293" width="2.140625" style="76" customWidth="1"/>
    <col min="1294" max="1538" width="8.85546875" style="76"/>
    <col min="1539" max="1539" width="18.5703125" style="76" customWidth="1"/>
    <col min="1540" max="1540" width="17.140625" style="76" customWidth="1"/>
    <col min="1541" max="1541" width="20.28515625" style="76" customWidth="1"/>
    <col min="1542" max="1542" width="18.7109375" style="76" customWidth="1"/>
    <col min="1543" max="1543" width="15.7109375" style="76" customWidth="1"/>
    <col min="1544" max="1544" width="15.85546875" style="76" customWidth="1"/>
    <col min="1545" max="1545" width="14" style="76" customWidth="1"/>
    <col min="1546" max="1546" width="14.42578125" style="76" customWidth="1"/>
    <col min="1547" max="1547" width="15.5703125" style="76" customWidth="1"/>
    <col min="1548" max="1548" width="14.28515625" style="76" customWidth="1"/>
    <col min="1549" max="1549" width="2.140625" style="76" customWidth="1"/>
    <col min="1550" max="1794" width="8.85546875" style="76"/>
    <col min="1795" max="1795" width="18.5703125" style="76" customWidth="1"/>
    <col min="1796" max="1796" width="17.140625" style="76" customWidth="1"/>
    <col min="1797" max="1797" width="20.28515625" style="76" customWidth="1"/>
    <col min="1798" max="1798" width="18.7109375" style="76" customWidth="1"/>
    <col min="1799" max="1799" width="15.7109375" style="76" customWidth="1"/>
    <col min="1800" max="1800" width="15.85546875" style="76" customWidth="1"/>
    <col min="1801" max="1801" width="14" style="76" customWidth="1"/>
    <col min="1802" max="1802" width="14.42578125" style="76" customWidth="1"/>
    <col min="1803" max="1803" width="15.5703125" style="76" customWidth="1"/>
    <col min="1804" max="1804" width="14.28515625" style="76" customWidth="1"/>
    <col min="1805" max="1805" width="2.140625" style="76" customWidth="1"/>
    <col min="1806" max="2050" width="8.85546875" style="76"/>
    <col min="2051" max="2051" width="18.5703125" style="76" customWidth="1"/>
    <col min="2052" max="2052" width="17.140625" style="76" customWidth="1"/>
    <col min="2053" max="2053" width="20.28515625" style="76" customWidth="1"/>
    <col min="2054" max="2054" width="18.7109375" style="76" customWidth="1"/>
    <col min="2055" max="2055" width="15.7109375" style="76" customWidth="1"/>
    <col min="2056" max="2056" width="15.85546875" style="76" customWidth="1"/>
    <col min="2057" max="2057" width="14" style="76" customWidth="1"/>
    <col min="2058" max="2058" width="14.42578125" style="76" customWidth="1"/>
    <col min="2059" max="2059" width="15.5703125" style="76" customWidth="1"/>
    <col min="2060" max="2060" width="14.28515625" style="76" customWidth="1"/>
    <col min="2061" max="2061" width="2.140625" style="76" customWidth="1"/>
    <col min="2062" max="2306" width="8.85546875" style="76"/>
    <col min="2307" max="2307" width="18.5703125" style="76" customWidth="1"/>
    <col min="2308" max="2308" width="17.140625" style="76" customWidth="1"/>
    <col min="2309" max="2309" width="20.28515625" style="76" customWidth="1"/>
    <col min="2310" max="2310" width="18.7109375" style="76" customWidth="1"/>
    <col min="2311" max="2311" width="15.7109375" style="76" customWidth="1"/>
    <col min="2312" max="2312" width="15.85546875" style="76" customWidth="1"/>
    <col min="2313" max="2313" width="14" style="76" customWidth="1"/>
    <col min="2314" max="2314" width="14.42578125" style="76" customWidth="1"/>
    <col min="2315" max="2315" width="15.5703125" style="76" customWidth="1"/>
    <col min="2316" max="2316" width="14.28515625" style="76" customWidth="1"/>
    <col min="2317" max="2317" width="2.140625" style="76" customWidth="1"/>
    <col min="2318" max="2562" width="8.85546875" style="76"/>
    <col min="2563" max="2563" width="18.5703125" style="76" customWidth="1"/>
    <col min="2564" max="2564" width="17.140625" style="76" customWidth="1"/>
    <col min="2565" max="2565" width="20.28515625" style="76" customWidth="1"/>
    <col min="2566" max="2566" width="18.7109375" style="76" customWidth="1"/>
    <col min="2567" max="2567" width="15.7109375" style="76" customWidth="1"/>
    <col min="2568" max="2568" width="15.85546875" style="76" customWidth="1"/>
    <col min="2569" max="2569" width="14" style="76" customWidth="1"/>
    <col min="2570" max="2570" width="14.42578125" style="76" customWidth="1"/>
    <col min="2571" max="2571" width="15.5703125" style="76" customWidth="1"/>
    <col min="2572" max="2572" width="14.28515625" style="76" customWidth="1"/>
    <col min="2573" max="2573" width="2.140625" style="76" customWidth="1"/>
    <col min="2574" max="2818" width="8.85546875" style="76"/>
    <col min="2819" max="2819" width="18.5703125" style="76" customWidth="1"/>
    <col min="2820" max="2820" width="17.140625" style="76" customWidth="1"/>
    <col min="2821" max="2821" width="20.28515625" style="76" customWidth="1"/>
    <col min="2822" max="2822" width="18.7109375" style="76" customWidth="1"/>
    <col min="2823" max="2823" width="15.7109375" style="76" customWidth="1"/>
    <col min="2824" max="2824" width="15.85546875" style="76" customWidth="1"/>
    <col min="2825" max="2825" width="14" style="76" customWidth="1"/>
    <col min="2826" max="2826" width="14.42578125" style="76" customWidth="1"/>
    <col min="2827" max="2827" width="15.5703125" style="76" customWidth="1"/>
    <col min="2828" max="2828" width="14.28515625" style="76" customWidth="1"/>
    <col min="2829" max="2829" width="2.140625" style="76" customWidth="1"/>
    <col min="2830" max="3074" width="8.85546875" style="76"/>
    <col min="3075" max="3075" width="18.5703125" style="76" customWidth="1"/>
    <col min="3076" max="3076" width="17.140625" style="76" customWidth="1"/>
    <col min="3077" max="3077" width="20.28515625" style="76" customWidth="1"/>
    <col min="3078" max="3078" width="18.7109375" style="76" customWidth="1"/>
    <col min="3079" max="3079" width="15.7109375" style="76" customWidth="1"/>
    <col min="3080" max="3080" width="15.85546875" style="76" customWidth="1"/>
    <col min="3081" max="3081" width="14" style="76" customWidth="1"/>
    <col min="3082" max="3082" width="14.42578125" style="76" customWidth="1"/>
    <col min="3083" max="3083" width="15.5703125" style="76" customWidth="1"/>
    <col min="3084" max="3084" width="14.28515625" style="76" customWidth="1"/>
    <col min="3085" max="3085" width="2.140625" style="76" customWidth="1"/>
    <col min="3086" max="3330" width="8.85546875" style="76"/>
    <col min="3331" max="3331" width="18.5703125" style="76" customWidth="1"/>
    <col min="3332" max="3332" width="17.140625" style="76" customWidth="1"/>
    <col min="3333" max="3333" width="20.28515625" style="76" customWidth="1"/>
    <col min="3334" max="3334" width="18.7109375" style="76" customWidth="1"/>
    <col min="3335" max="3335" width="15.7109375" style="76" customWidth="1"/>
    <col min="3336" max="3336" width="15.85546875" style="76" customWidth="1"/>
    <col min="3337" max="3337" width="14" style="76" customWidth="1"/>
    <col min="3338" max="3338" width="14.42578125" style="76" customWidth="1"/>
    <col min="3339" max="3339" width="15.5703125" style="76" customWidth="1"/>
    <col min="3340" max="3340" width="14.28515625" style="76" customWidth="1"/>
    <col min="3341" max="3341" width="2.140625" style="76" customWidth="1"/>
    <col min="3342" max="3586" width="8.85546875" style="76"/>
    <col min="3587" max="3587" width="18.5703125" style="76" customWidth="1"/>
    <col min="3588" max="3588" width="17.140625" style="76" customWidth="1"/>
    <col min="3589" max="3589" width="20.28515625" style="76" customWidth="1"/>
    <col min="3590" max="3590" width="18.7109375" style="76" customWidth="1"/>
    <col min="3591" max="3591" width="15.7109375" style="76" customWidth="1"/>
    <col min="3592" max="3592" width="15.85546875" style="76" customWidth="1"/>
    <col min="3593" max="3593" width="14" style="76" customWidth="1"/>
    <col min="3594" max="3594" width="14.42578125" style="76" customWidth="1"/>
    <col min="3595" max="3595" width="15.5703125" style="76" customWidth="1"/>
    <col min="3596" max="3596" width="14.28515625" style="76" customWidth="1"/>
    <col min="3597" max="3597" width="2.140625" style="76" customWidth="1"/>
    <col min="3598" max="3842" width="8.85546875" style="76"/>
    <col min="3843" max="3843" width="18.5703125" style="76" customWidth="1"/>
    <col min="3844" max="3844" width="17.140625" style="76" customWidth="1"/>
    <col min="3845" max="3845" width="20.28515625" style="76" customWidth="1"/>
    <col min="3846" max="3846" width="18.7109375" style="76" customWidth="1"/>
    <col min="3847" max="3847" width="15.7109375" style="76" customWidth="1"/>
    <col min="3848" max="3848" width="15.85546875" style="76" customWidth="1"/>
    <col min="3849" max="3849" width="14" style="76" customWidth="1"/>
    <col min="3850" max="3850" width="14.42578125" style="76" customWidth="1"/>
    <col min="3851" max="3851" width="15.5703125" style="76" customWidth="1"/>
    <col min="3852" max="3852" width="14.28515625" style="76" customWidth="1"/>
    <col min="3853" max="3853" width="2.140625" style="76" customWidth="1"/>
    <col min="3854" max="4098" width="8.85546875" style="76"/>
    <col min="4099" max="4099" width="18.5703125" style="76" customWidth="1"/>
    <col min="4100" max="4100" width="17.140625" style="76" customWidth="1"/>
    <col min="4101" max="4101" width="20.28515625" style="76" customWidth="1"/>
    <col min="4102" max="4102" width="18.7109375" style="76" customWidth="1"/>
    <col min="4103" max="4103" width="15.7109375" style="76" customWidth="1"/>
    <col min="4104" max="4104" width="15.85546875" style="76" customWidth="1"/>
    <col min="4105" max="4105" width="14" style="76" customWidth="1"/>
    <col min="4106" max="4106" width="14.42578125" style="76" customWidth="1"/>
    <col min="4107" max="4107" width="15.5703125" style="76" customWidth="1"/>
    <col min="4108" max="4108" width="14.28515625" style="76" customWidth="1"/>
    <col min="4109" max="4109" width="2.140625" style="76" customWidth="1"/>
    <col min="4110" max="4354" width="8.85546875" style="76"/>
    <col min="4355" max="4355" width="18.5703125" style="76" customWidth="1"/>
    <col min="4356" max="4356" width="17.140625" style="76" customWidth="1"/>
    <col min="4357" max="4357" width="20.28515625" style="76" customWidth="1"/>
    <col min="4358" max="4358" width="18.7109375" style="76" customWidth="1"/>
    <col min="4359" max="4359" width="15.7109375" style="76" customWidth="1"/>
    <col min="4360" max="4360" width="15.85546875" style="76" customWidth="1"/>
    <col min="4361" max="4361" width="14" style="76" customWidth="1"/>
    <col min="4362" max="4362" width="14.42578125" style="76" customWidth="1"/>
    <col min="4363" max="4363" width="15.5703125" style="76" customWidth="1"/>
    <col min="4364" max="4364" width="14.28515625" style="76" customWidth="1"/>
    <col min="4365" max="4365" width="2.140625" style="76" customWidth="1"/>
    <col min="4366" max="4610" width="8.85546875" style="76"/>
    <col min="4611" max="4611" width="18.5703125" style="76" customWidth="1"/>
    <col min="4612" max="4612" width="17.140625" style="76" customWidth="1"/>
    <col min="4613" max="4613" width="20.28515625" style="76" customWidth="1"/>
    <col min="4614" max="4614" width="18.7109375" style="76" customWidth="1"/>
    <col min="4615" max="4615" width="15.7109375" style="76" customWidth="1"/>
    <col min="4616" max="4616" width="15.85546875" style="76" customWidth="1"/>
    <col min="4617" max="4617" width="14" style="76" customWidth="1"/>
    <col min="4618" max="4618" width="14.42578125" style="76" customWidth="1"/>
    <col min="4619" max="4619" width="15.5703125" style="76" customWidth="1"/>
    <col min="4620" max="4620" width="14.28515625" style="76" customWidth="1"/>
    <col min="4621" max="4621" width="2.140625" style="76" customWidth="1"/>
    <col min="4622" max="4866" width="8.85546875" style="76"/>
    <col min="4867" max="4867" width="18.5703125" style="76" customWidth="1"/>
    <col min="4868" max="4868" width="17.140625" style="76" customWidth="1"/>
    <col min="4869" max="4869" width="20.28515625" style="76" customWidth="1"/>
    <col min="4870" max="4870" width="18.7109375" style="76" customWidth="1"/>
    <col min="4871" max="4871" width="15.7109375" style="76" customWidth="1"/>
    <col min="4872" max="4872" width="15.85546875" style="76" customWidth="1"/>
    <col min="4873" max="4873" width="14" style="76" customWidth="1"/>
    <col min="4874" max="4874" width="14.42578125" style="76" customWidth="1"/>
    <col min="4875" max="4875" width="15.5703125" style="76" customWidth="1"/>
    <col min="4876" max="4876" width="14.28515625" style="76" customWidth="1"/>
    <col min="4877" max="4877" width="2.140625" style="76" customWidth="1"/>
    <col min="4878" max="5122" width="8.85546875" style="76"/>
    <col min="5123" max="5123" width="18.5703125" style="76" customWidth="1"/>
    <col min="5124" max="5124" width="17.140625" style="76" customWidth="1"/>
    <col min="5125" max="5125" width="20.28515625" style="76" customWidth="1"/>
    <col min="5126" max="5126" width="18.7109375" style="76" customWidth="1"/>
    <col min="5127" max="5127" width="15.7109375" style="76" customWidth="1"/>
    <col min="5128" max="5128" width="15.85546875" style="76" customWidth="1"/>
    <col min="5129" max="5129" width="14" style="76" customWidth="1"/>
    <col min="5130" max="5130" width="14.42578125" style="76" customWidth="1"/>
    <col min="5131" max="5131" width="15.5703125" style="76" customWidth="1"/>
    <col min="5132" max="5132" width="14.28515625" style="76" customWidth="1"/>
    <col min="5133" max="5133" width="2.140625" style="76" customWidth="1"/>
    <col min="5134" max="5378" width="8.85546875" style="76"/>
    <col min="5379" max="5379" width="18.5703125" style="76" customWidth="1"/>
    <col min="5380" max="5380" width="17.140625" style="76" customWidth="1"/>
    <col min="5381" max="5381" width="20.28515625" style="76" customWidth="1"/>
    <col min="5382" max="5382" width="18.7109375" style="76" customWidth="1"/>
    <col min="5383" max="5383" width="15.7109375" style="76" customWidth="1"/>
    <col min="5384" max="5384" width="15.85546875" style="76" customWidth="1"/>
    <col min="5385" max="5385" width="14" style="76" customWidth="1"/>
    <col min="5386" max="5386" width="14.42578125" style="76" customWidth="1"/>
    <col min="5387" max="5387" width="15.5703125" style="76" customWidth="1"/>
    <col min="5388" max="5388" width="14.28515625" style="76" customWidth="1"/>
    <col min="5389" max="5389" width="2.140625" style="76" customWidth="1"/>
    <col min="5390" max="5634" width="8.85546875" style="76"/>
    <col min="5635" max="5635" width="18.5703125" style="76" customWidth="1"/>
    <col min="5636" max="5636" width="17.140625" style="76" customWidth="1"/>
    <col min="5637" max="5637" width="20.28515625" style="76" customWidth="1"/>
    <col min="5638" max="5638" width="18.7109375" style="76" customWidth="1"/>
    <col min="5639" max="5639" width="15.7109375" style="76" customWidth="1"/>
    <col min="5640" max="5640" width="15.85546875" style="76" customWidth="1"/>
    <col min="5641" max="5641" width="14" style="76" customWidth="1"/>
    <col min="5642" max="5642" width="14.42578125" style="76" customWidth="1"/>
    <col min="5643" max="5643" width="15.5703125" style="76" customWidth="1"/>
    <col min="5644" max="5644" width="14.28515625" style="76" customWidth="1"/>
    <col min="5645" max="5645" width="2.140625" style="76" customWidth="1"/>
    <col min="5646" max="5890" width="8.85546875" style="76"/>
    <col min="5891" max="5891" width="18.5703125" style="76" customWidth="1"/>
    <col min="5892" max="5892" width="17.140625" style="76" customWidth="1"/>
    <col min="5893" max="5893" width="20.28515625" style="76" customWidth="1"/>
    <col min="5894" max="5894" width="18.7109375" style="76" customWidth="1"/>
    <col min="5895" max="5895" width="15.7109375" style="76" customWidth="1"/>
    <col min="5896" max="5896" width="15.85546875" style="76" customWidth="1"/>
    <col min="5897" max="5897" width="14" style="76" customWidth="1"/>
    <col min="5898" max="5898" width="14.42578125" style="76" customWidth="1"/>
    <col min="5899" max="5899" width="15.5703125" style="76" customWidth="1"/>
    <col min="5900" max="5900" width="14.28515625" style="76" customWidth="1"/>
    <col min="5901" max="5901" width="2.140625" style="76" customWidth="1"/>
    <col min="5902" max="6146" width="8.85546875" style="76"/>
    <col min="6147" max="6147" width="18.5703125" style="76" customWidth="1"/>
    <col min="6148" max="6148" width="17.140625" style="76" customWidth="1"/>
    <col min="6149" max="6149" width="20.28515625" style="76" customWidth="1"/>
    <col min="6150" max="6150" width="18.7109375" style="76" customWidth="1"/>
    <col min="6151" max="6151" width="15.7109375" style="76" customWidth="1"/>
    <col min="6152" max="6152" width="15.85546875" style="76" customWidth="1"/>
    <col min="6153" max="6153" width="14" style="76" customWidth="1"/>
    <col min="6154" max="6154" width="14.42578125" style="76" customWidth="1"/>
    <col min="6155" max="6155" width="15.5703125" style="76" customWidth="1"/>
    <col min="6156" max="6156" width="14.28515625" style="76" customWidth="1"/>
    <col min="6157" max="6157" width="2.140625" style="76" customWidth="1"/>
    <col min="6158" max="6402" width="8.85546875" style="76"/>
    <col min="6403" max="6403" width="18.5703125" style="76" customWidth="1"/>
    <col min="6404" max="6404" width="17.140625" style="76" customWidth="1"/>
    <col min="6405" max="6405" width="20.28515625" style="76" customWidth="1"/>
    <col min="6406" max="6406" width="18.7109375" style="76" customWidth="1"/>
    <col min="6407" max="6407" width="15.7109375" style="76" customWidth="1"/>
    <col min="6408" max="6408" width="15.85546875" style="76" customWidth="1"/>
    <col min="6409" max="6409" width="14" style="76" customWidth="1"/>
    <col min="6410" max="6410" width="14.42578125" style="76" customWidth="1"/>
    <col min="6411" max="6411" width="15.5703125" style="76" customWidth="1"/>
    <col min="6412" max="6412" width="14.28515625" style="76" customWidth="1"/>
    <col min="6413" max="6413" width="2.140625" style="76" customWidth="1"/>
    <col min="6414" max="6658" width="8.85546875" style="76"/>
    <col min="6659" max="6659" width="18.5703125" style="76" customWidth="1"/>
    <col min="6660" max="6660" width="17.140625" style="76" customWidth="1"/>
    <col min="6661" max="6661" width="20.28515625" style="76" customWidth="1"/>
    <col min="6662" max="6662" width="18.7109375" style="76" customWidth="1"/>
    <col min="6663" max="6663" width="15.7109375" style="76" customWidth="1"/>
    <col min="6664" max="6664" width="15.85546875" style="76" customWidth="1"/>
    <col min="6665" max="6665" width="14" style="76" customWidth="1"/>
    <col min="6666" max="6666" width="14.42578125" style="76" customWidth="1"/>
    <col min="6667" max="6667" width="15.5703125" style="76" customWidth="1"/>
    <col min="6668" max="6668" width="14.28515625" style="76" customWidth="1"/>
    <col min="6669" max="6669" width="2.140625" style="76" customWidth="1"/>
    <col min="6670" max="6914" width="8.85546875" style="76"/>
    <col min="6915" max="6915" width="18.5703125" style="76" customWidth="1"/>
    <col min="6916" max="6916" width="17.140625" style="76" customWidth="1"/>
    <col min="6917" max="6917" width="20.28515625" style="76" customWidth="1"/>
    <col min="6918" max="6918" width="18.7109375" style="76" customWidth="1"/>
    <col min="6919" max="6919" width="15.7109375" style="76" customWidth="1"/>
    <col min="6920" max="6920" width="15.85546875" style="76" customWidth="1"/>
    <col min="6921" max="6921" width="14" style="76" customWidth="1"/>
    <col min="6922" max="6922" width="14.42578125" style="76" customWidth="1"/>
    <col min="6923" max="6923" width="15.5703125" style="76" customWidth="1"/>
    <col min="6924" max="6924" width="14.28515625" style="76" customWidth="1"/>
    <col min="6925" max="6925" width="2.140625" style="76" customWidth="1"/>
    <col min="6926" max="7170" width="8.85546875" style="76"/>
    <col min="7171" max="7171" width="18.5703125" style="76" customWidth="1"/>
    <col min="7172" max="7172" width="17.140625" style="76" customWidth="1"/>
    <col min="7173" max="7173" width="20.28515625" style="76" customWidth="1"/>
    <col min="7174" max="7174" width="18.7109375" style="76" customWidth="1"/>
    <col min="7175" max="7175" width="15.7109375" style="76" customWidth="1"/>
    <col min="7176" max="7176" width="15.85546875" style="76" customWidth="1"/>
    <col min="7177" max="7177" width="14" style="76" customWidth="1"/>
    <col min="7178" max="7178" width="14.42578125" style="76" customWidth="1"/>
    <col min="7179" max="7179" width="15.5703125" style="76" customWidth="1"/>
    <col min="7180" max="7180" width="14.28515625" style="76" customWidth="1"/>
    <col min="7181" max="7181" width="2.140625" style="76" customWidth="1"/>
    <col min="7182" max="7426" width="8.85546875" style="76"/>
    <col min="7427" max="7427" width="18.5703125" style="76" customWidth="1"/>
    <col min="7428" max="7428" width="17.140625" style="76" customWidth="1"/>
    <col min="7429" max="7429" width="20.28515625" style="76" customWidth="1"/>
    <col min="7430" max="7430" width="18.7109375" style="76" customWidth="1"/>
    <col min="7431" max="7431" width="15.7109375" style="76" customWidth="1"/>
    <col min="7432" max="7432" width="15.85546875" style="76" customWidth="1"/>
    <col min="7433" max="7433" width="14" style="76" customWidth="1"/>
    <col min="7434" max="7434" width="14.42578125" style="76" customWidth="1"/>
    <col min="7435" max="7435" width="15.5703125" style="76" customWidth="1"/>
    <col min="7436" max="7436" width="14.28515625" style="76" customWidth="1"/>
    <col min="7437" max="7437" width="2.140625" style="76" customWidth="1"/>
    <col min="7438" max="7682" width="8.85546875" style="76"/>
    <col min="7683" max="7683" width="18.5703125" style="76" customWidth="1"/>
    <col min="7684" max="7684" width="17.140625" style="76" customWidth="1"/>
    <col min="7685" max="7685" width="20.28515625" style="76" customWidth="1"/>
    <col min="7686" max="7686" width="18.7109375" style="76" customWidth="1"/>
    <col min="7687" max="7687" width="15.7109375" style="76" customWidth="1"/>
    <col min="7688" max="7688" width="15.85546875" style="76" customWidth="1"/>
    <col min="7689" max="7689" width="14" style="76" customWidth="1"/>
    <col min="7690" max="7690" width="14.42578125" style="76" customWidth="1"/>
    <col min="7691" max="7691" width="15.5703125" style="76" customWidth="1"/>
    <col min="7692" max="7692" width="14.28515625" style="76" customWidth="1"/>
    <col min="7693" max="7693" width="2.140625" style="76" customWidth="1"/>
    <col min="7694" max="7938" width="8.85546875" style="76"/>
    <col min="7939" max="7939" width="18.5703125" style="76" customWidth="1"/>
    <col min="7940" max="7940" width="17.140625" style="76" customWidth="1"/>
    <col min="7941" max="7941" width="20.28515625" style="76" customWidth="1"/>
    <col min="7942" max="7942" width="18.7109375" style="76" customWidth="1"/>
    <col min="7943" max="7943" width="15.7109375" style="76" customWidth="1"/>
    <col min="7944" max="7944" width="15.85546875" style="76" customWidth="1"/>
    <col min="7945" max="7945" width="14" style="76" customWidth="1"/>
    <col min="7946" max="7946" width="14.42578125" style="76" customWidth="1"/>
    <col min="7947" max="7947" width="15.5703125" style="76" customWidth="1"/>
    <col min="7948" max="7948" width="14.28515625" style="76" customWidth="1"/>
    <col min="7949" max="7949" width="2.140625" style="76" customWidth="1"/>
    <col min="7950" max="8194" width="8.85546875" style="76"/>
    <col min="8195" max="8195" width="18.5703125" style="76" customWidth="1"/>
    <col min="8196" max="8196" width="17.140625" style="76" customWidth="1"/>
    <col min="8197" max="8197" width="20.28515625" style="76" customWidth="1"/>
    <col min="8198" max="8198" width="18.7109375" style="76" customWidth="1"/>
    <col min="8199" max="8199" width="15.7109375" style="76" customWidth="1"/>
    <col min="8200" max="8200" width="15.85546875" style="76" customWidth="1"/>
    <col min="8201" max="8201" width="14" style="76" customWidth="1"/>
    <col min="8202" max="8202" width="14.42578125" style="76" customWidth="1"/>
    <col min="8203" max="8203" width="15.5703125" style="76" customWidth="1"/>
    <col min="8204" max="8204" width="14.28515625" style="76" customWidth="1"/>
    <col min="8205" max="8205" width="2.140625" style="76" customWidth="1"/>
    <col min="8206" max="8450" width="8.85546875" style="76"/>
    <col min="8451" max="8451" width="18.5703125" style="76" customWidth="1"/>
    <col min="8452" max="8452" width="17.140625" style="76" customWidth="1"/>
    <col min="8453" max="8453" width="20.28515625" style="76" customWidth="1"/>
    <col min="8454" max="8454" width="18.7109375" style="76" customWidth="1"/>
    <col min="8455" max="8455" width="15.7109375" style="76" customWidth="1"/>
    <col min="8456" max="8456" width="15.85546875" style="76" customWidth="1"/>
    <col min="8457" max="8457" width="14" style="76" customWidth="1"/>
    <col min="8458" max="8458" width="14.42578125" style="76" customWidth="1"/>
    <col min="8459" max="8459" width="15.5703125" style="76" customWidth="1"/>
    <col min="8460" max="8460" width="14.28515625" style="76" customWidth="1"/>
    <col min="8461" max="8461" width="2.140625" style="76" customWidth="1"/>
    <col min="8462" max="8706" width="8.85546875" style="76"/>
    <col min="8707" max="8707" width="18.5703125" style="76" customWidth="1"/>
    <col min="8708" max="8708" width="17.140625" style="76" customWidth="1"/>
    <col min="8709" max="8709" width="20.28515625" style="76" customWidth="1"/>
    <col min="8710" max="8710" width="18.7109375" style="76" customWidth="1"/>
    <col min="8711" max="8711" width="15.7109375" style="76" customWidth="1"/>
    <col min="8712" max="8712" width="15.85546875" style="76" customWidth="1"/>
    <col min="8713" max="8713" width="14" style="76" customWidth="1"/>
    <col min="8714" max="8714" width="14.42578125" style="76" customWidth="1"/>
    <col min="8715" max="8715" width="15.5703125" style="76" customWidth="1"/>
    <col min="8716" max="8716" width="14.28515625" style="76" customWidth="1"/>
    <col min="8717" max="8717" width="2.140625" style="76" customWidth="1"/>
    <col min="8718" max="8962" width="8.85546875" style="76"/>
    <col min="8963" max="8963" width="18.5703125" style="76" customWidth="1"/>
    <col min="8964" max="8964" width="17.140625" style="76" customWidth="1"/>
    <col min="8965" max="8965" width="20.28515625" style="76" customWidth="1"/>
    <col min="8966" max="8966" width="18.7109375" style="76" customWidth="1"/>
    <col min="8967" max="8967" width="15.7109375" style="76" customWidth="1"/>
    <col min="8968" max="8968" width="15.85546875" style="76" customWidth="1"/>
    <col min="8969" max="8969" width="14" style="76" customWidth="1"/>
    <col min="8970" max="8970" width="14.42578125" style="76" customWidth="1"/>
    <col min="8971" max="8971" width="15.5703125" style="76" customWidth="1"/>
    <col min="8972" max="8972" width="14.28515625" style="76" customWidth="1"/>
    <col min="8973" max="8973" width="2.140625" style="76" customWidth="1"/>
    <col min="8974" max="9218" width="8.85546875" style="76"/>
    <col min="9219" max="9219" width="18.5703125" style="76" customWidth="1"/>
    <col min="9220" max="9220" width="17.140625" style="76" customWidth="1"/>
    <col min="9221" max="9221" width="20.28515625" style="76" customWidth="1"/>
    <col min="9222" max="9222" width="18.7109375" style="76" customWidth="1"/>
    <col min="9223" max="9223" width="15.7109375" style="76" customWidth="1"/>
    <col min="9224" max="9224" width="15.85546875" style="76" customWidth="1"/>
    <col min="9225" max="9225" width="14" style="76" customWidth="1"/>
    <col min="9226" max="9226" width="14.42578125" style="76" customWidth="1"/>
    <col min="9227" max="9227" width="15.5703125" style="76" customWidth="1"/>
    <col min="9228" max="9228" width="14.28515625" style="76" customWidth="1"/>
    <col min="9229" max="9229" width="2.140625" style="76" customWidth="1"/>
    <col min="9230" max="9474" width="8.85546875" style="76"/>
    <col min="9475" max="9475" width="18.5703125" style="76" customWidth="1"/>
    <col min="9476" max="9476" width="17.140625" style="76" customWidth="1"/>
    <col min="9477" max="9477" width="20.28515625" style="76" customWidth="1"/>
    <col min="9478" max="9478" width="18.7109375" style="76" customWidth="1"/>
    <col min="9479" max="9479" width="15.7109375" style="76" customWidth="1"/>
    <col min="9480" max="9480" width="15.85546875" style="76" customWidth="1"/>
    <col min="9481" max="9481" width="14" style="76" customWidth="1"/>
    <col min="9482" max="9482" width="14.42578125" style="76" customWidth="1"/>
    <col min="9483" max="9483" width="15.5703125" style="76" customWidth="1"/>
    <col min="9484" max="9484" width="14.28515625" style="76" customWidth="1"/>
    <col min="9485" max="9485" width="2.140625" style="76" customWidth="1"/>
    <col min="9486" max="9730" width="8.85546875" style="76"/>
    <col min="9731" max="9731" width="18.5703125" style="76" customWidth="1"/>
    <col min="9732" max="9732" width="17.140625" style="76" customWidth="1"/>
    <col min="9733" max="9733" width="20.28515625" style="76" customWidth="1"/>
    <col min="9734" max="9734" width="18.7109375" style="76" customWidth="1"/>
    <col min="9735" max="9735" width="15.7109375" style="76" customWidth="1"/>
    <col min="9736" max="9736" width="15.85546875" style="76" customWidth="1"/>
    <col min="9737" max="9737" width="14" style="76" customWidth="1"/>
    <col min="9738" max="9738" width="14.42578125" style="76" customWidth="1"/>
    <col min="9739" max="9739" width="15.5703125" style="76" customWidth="1"/>
    <col min="9740" max="9740" width="14.28515625" style="76" customWidth="1"/>
    <col min="9741" max="9741" width="2.140625" style="76" customWidth="1"/>
    <col min="9742" max="9986" width="8.85546875" style="76"/>
    <col min="9987" max="9987" width="18.5703125" style="76" customWidth="1"/>
    <col min="9988" max="9988" width="17.140625" style="76" customWidth="1"/>
    <col min="9989" max="9989" width="20.28515625" style="76" customWidth="1"/>
    <col min="9990" max="9990" width="18.7109375" style="76" customWidth="1"/>
    <col min="9991" max="9991" width="15.7109375" style="76" customWidth="1"/>
    <col min="9992" max="9992" width="15.85546875" style="76" customWidth="1"/>
    <col min="9993" max="9993" width="14" style="76" customWidth="1"/>
    <col min="9994" max="9994" width="14.42578125" style="76" customWidth="1"/>
    <col min="9995" max="9995" width="15.5703125" style="76" customWidth="1"/>
    <col min="9996" max="9996" width="14.28515625" style="76" customWidth="1"/>
    <col min="9997" max="9997" width="2.140625" style="76" customWidth="1"/>
    <col min="9998" max="10242" width="8.85546875" style="76"/>
    <col min="10243" max="10243" width="18.5703125" style="76" customWidth="1"/>
    <col min="10244" max="10244" width="17.140625" style="76" customWidth="1"/>
    <col min="10245" max="10245" width="20.28515625" style="76" customWidth="1"/>
    <col min="10246" max="10246" width="18.7109375" style="76" customWidth="1"/>
    <col min="10247" max="10247" width="15.7109375" style="76" customWidth="1"/>
    <col min="10248" max="10248" width="15.85546875" style="76" customWidth="1"/>
    <col min="10249" max="10249" width="14" style="76" customWidth="1"/>
    <col min="10250" max="10250" width="14.42578125" style="76" customWidth="1"/>
    <col min="10251" max="10251" width="15.5703125" style="76" customWidth="1"/>
    <col min="10252" max="10252" width="14.28515625" style="76" customWidth="1"/>
    <col min="10253" max="10253" width="2.140625" style="76" customWidth="1"/>
    <col min="10254" max="10498" width="8.85546875" style="76"/>
    <col min="10499" max="10499" width="18.5703125" style="76" customWidth="1"/>
    <col min="10500" max="10500" width="17.140625" style="76" customWidth="1"/>
    <col min="10501" max="10501" width="20.28515625" style="76" customWidth="1"/>
    <col min="10502" max="10502" width="18.7109375" style="76" customWidth="1"/>
    <col min="10503" max="10503" width="15.7109375" style="76" customWidth="1"/>
    <col min="10504" max="10504" width="15.85546875" style="76" customWidth="1"/>
    <col min="10505" max="10505" width="14" style="76" customWidth="1"/>
    <col min="10506" max="10506" width="14.42578125" style="76" customWidth="1"/>
    <col min="10507" max="10507" width="15.5703125" style="76" customWidth="1"/>
    <col min="10508" max="10508" width="14.28515625" style="76" customWidth="1"/>
    <col min="10509" max="10509" width="2.140625" style="76" customWidth="1"/>
    <col min="10510" max="10754" width="8.85546875" style="76"/>
    <col min="10755" max="10755" width="18.5703125" style="76" customWidth="1"/>
    <col min="10756" max="10756" width="17.140625" style="76" customWidth="1"/>
    <col min="10757" max="10757" width="20.28515625" style="76" customWidth="1"/>
    <col min="10758" max="10758" width="18.7109375" style="76" customWidth="1"/>
    <col min="10759" max="10759" width="15.7109375" style="76" customWidth="1"/>
    <col min="10760" max="10760" width="15.85546875" style="76" customWidth="1"/>
    <col min="10761" max="10761" width="14" style="76" customWidth="1"/>
    <col min="10762" max="10762" width="14.42578125" style="76" customWidth="1"/>
    <col min="10763" max="10763" width="15.5703125" style="76" customWidth="1"/>
    <col min="10764" max="10764" width="14.28515625" style="76" customWidth="1"/>
    <col min="10765" max="10765" width="2.140625" style="76" customWidth="1"/>
    <col min="10766" max="11010" width="8.85546875" style="76"/>
    <col min="11011" max="11011" width="18.5703125" style="76" customWidth="1"/>
    <col min="11012" max="11012" width="17.140625" style="76" customWidth="1"/>
    <col min="11013" max="11013" width="20.28515625" style="76" customWidth="1"/>
    <col min="11014" max="11014" width="18.7109375" style="76" customWidth="1"/>
    <col min="11015" max="11015" width="15.7109375" style="76" customWidth="1"/>
    <col min="11016" max="11016" width="15.85546875" style="76" customWidth="1"/>
    <col min="11017" max="11017" width="14" style="76" customWidth="1"/>
    <col min="11018" max="11018" width="14.42578125" style="76" customWidth="1"/>
    <col min="11019" max="11019" width="15.5703125" style="76" customWidth="1"/>
    <col min="11020" max="11020" width="14.28515625" style="76" customWidth="1"/>
    <col min="11021" max="11021" width="2.140625" style="76" customWidth="1"/>
    <col min="11022" max="11266" width="8.85546875" style="76"/>
    <col min="11267" max="11267" width="18.5703125" style="76" customWidth="1"/>
    <col min="11268" max="11268" width="17.140625" style="76" customWidth="1"/>
    <col min="11269" max="11269" width="20.28515625" style="76" customWidth="1"/>
    <col min="11270" max="11270" width="18.7109375" style="76" customWidth="1"/>
    <col min="11271" max="11271" width="15.7109375" style="76" customWidth="1"/>
    <col min="11272" max="11272" width="15.85546875" style="76" customWidth="1"/>
    <col min="11273" max="11273" width="14" style="76" customWidth="1"/>
    <col min="11274" max="11274" width="14.42578125" style="76" customWidth="1"/>
    <col min="11275" max="11275" width="15.5703125" style="76" customWidth="1"/>
    <col min="11276" max="11276" width="14.28515625" style="76" customWidth="1"/>
    <col min="11277" max="11277" width="2.140625" style="76" customWidth="1"/>
    <col min="11278" max="11522" width="8.85546875" style="76"/>
    <col min="11523" max="11523" width="18.5703125" style="76" customWidth="1"/>
    <col min="11524" max="11524" width="17.140625" style="76" customWidth="1"/>
    <col min="11525" max="11525" width="20.28515625" style="76" customWidth="1"/>
    <col min="11526" max="11526" width="18.7109375" style="76" customWidth="1"/>
    <col min="11527" max="11527" width="15.7109375" style="76" customWidth="1"/>
    <col min="11528" max="11528" width="15.85546875" style="76" customWidth="1"/>
    <col min="11529" max="11529" width="14" style="76" customWidth="1"/>
    <col min="11530" max="11530" width="14.42578125" style="76" customWidth="1"/>
    <col min="11531" max="11531" width="15.5703125" style="76" customWidth="1"/>
    <col min="11532" max="11532" width="14.28515625" style="76" customWidth="1"/>
    <col min="11533" max="11533" width="2.140625" style="76" customWidth="1"/>
    <col min="11534" max="11778" width="8.85546875" style="76"/>
    <col min="11779" max="11779" width="18.5703125" style="76" customWidth="1"/>
    <col min="11780" max="11780" width="17.140625" style="76" customWidth="1"/>
    <col min="11781" max="11781" width="20.28515625" style="76" customWidth="1"/>
    <col min="11782" max="11782" width="18.7109375" style="76" customWidth="1"/>
    <col min="11783" max="11783" width="15.7109375" style="76" customWidth="1"/>
    <col min="11784" max="11784" width="15.85546875" style="76" customWidth="1"/>
    <col min="11785" max="11785" width="14" style="76" customWidth="1"/>
    <col min="11786" max="11786" width="14.42578125" style="76" customWidth="1"/>
    <col min="11787" max="11787" width="15.5703125" style="76" customWidth="1"/>
    <col min="11788" max="11788" width="14.28515625" style="76" customWidth="1"/>
    <col min="11789" max="11789" width="2.140625" style="76" customWidth="1"/>
    <col min="11790" max="12034" width="8.85546875" style="76"/>
    <col min="12035" max="12035" width="18.5703125" style="76" customWidth="1"/>
    <col min="12036" max="12036" width="17.140625" style="76" customWidth="1"/>
    <col min="12037" max="12037" width="20.28515625" style="76" customWidth="1"/>
    <col min="12038" max="12038" width="18.7109375" style="76" customWidth="1"/>
    <col min="12039" max="12039" width="15.7109375" style="76" customWidth="1"/>
    <col min="12040" max="12040" width="15.85546875" style="76" customWidth="1"/>
    <col min="12041" max="12041" width="14" style="76" customWidth="1"/>
    <col min="12042" max="12042" width="14.42578125" style="76" customWidth="1"/>
    <col min="12043" max="12043" width="15.5703125" style="76" customWidth="1"/>
    <col min="12044" max="12044" width="14.28515625" style="76" customWidth="1"/>
    <col min="12045" max="12045" width="2.140625" style="76" customWidth="1"/>
    <col min="12046" max="12290" width="8.85546875" style="76"/>
    <col min="12291" max="12291" width="18.5703125" style="76" customWidth="1"/>
    <col min="12292" max="12292" width="17.140625" style="76" customWidth="1"/>
    <col min="12293" max="12293" width="20.28515625" style="76" customWidth="1"/>
    <col min="12294" max="12294" width="18.7109375" style="76" customWidth="1"/>
    <col min="12295" max="12295" width="15.7109375" style="76" customWidth="1"/>
    <col min="12296" max="12296" width="15.85546875" style="76" customWidth="1"/>
    <col min="12297" max="12297" width="14" style="76" customWidth="1"/>
    <col min="12298" max="12298" width="14.42578125" style="76" customWidth="1"/>
    <col min="12299" max="12299" width="15.5703125" style="76" customWidth="1"/>
    <col min="12300" max="12300" width="14.28515625" style="76" customWidth="1"/>
    <col min="12301" max="12301" width="2.140625" style="76" customWidth="1"/>
    <col min="12302" max="12546" width="8.85546875" style="76"/>
    <col min="12547" max="12547" width="18.5703125" style="76" customWidth="1"/>
    <col min="12548" max="12548" width="17.140625" style="76" customWidth="1"/>
    <col min="12549" max="12549" width="20.28515625" style="76" customWidth="1"/>
    <col min="12550" max="12550" width="18.7109375" style="76" customWidth="1"/>
    <col min="12551" max="12551" width="15.7109375" style="76" customWidth="1"/>
    <col min="12552" max="12552" width="15.85546875" style="76" customWidth="1"/>
    <col min="12553" max="12553" width="14" style="76" customWidth="1"/>
    <col min="12554" max="12554" width="14.42578125" style="76" customWidth="1"/>
    <col min="12555" max="12555" width="15.5703125" style="76" customWidth="1"/>
    <col min="12556" max="12556" width="14.28515625" style="76" customWidth="1"/>
    <col min="12557" max="12557" width="2.140625" style="76" customWidth="1"/>
    <col min="12558" max="12802" width="8.85546875" style="76"/>
    <col min="12803" max="12803" width="18.5703125" style="76" customWidth="1"/>
    <col min="12804" max="12804" width="17.140625" style="76" customWidth="1"/>
    <col min="12805" max="12805" width="20.28515625" style="76" customWidth="1"/>
    <col min="12806" max="12806" width="18.7109375" style="76" customWidth="1"/>
    <col min="12807" max="12807" width="15.7109375" style="76" customWidth="1"/>
    <col min="12808" max="12808" width="15.85546875" style="76" customWidth="1"/>
    <col min="12809" max="12809" width="14" style="76" customWidth="1"/>
    <col min="12810" max="12810" width="14.42578125" style="76" customWidth="1"/>
    <col min="12811" max="12811" width="15.5703125" style="76" customWidth="1"/>
    <col min="12812" max="12812" width="14.28515625" style="76" customWidth="1"/>
    <col min="12813" max="12813" width="2.140625" style="76" customWidth="1"/>
    <col min="12814" max="13058" width="8.85546875" style="76"/>
    <col min="13059" max="13059" width="18.5703125" style="76" customWidth="1"/>
    <col min="13060" max="13060" width="17.140625" style="76" customWidth="1"/>
    <col min="13061" max="13061" width="20.28515625" style="76" customWidth="1"/>
    <col min="13062" max="13062" width="18.7109375" style="76" customWidth="1"/>
    <col min="13063" max="13063" width="15.7109375" style="76" customWidth="1"/>
    <col min="13064" max="13064" width="15.85546875" style="76" customWidth="1"/>
    <col min="13065" max="13065" width="14" style="76" customWidth="1"/>
    <col min="13066" max="13066" width="14.42578125" style="76" customWidth="1"/>
    <col min="13067" max="13067" width="15.5703125" style="76" customWidth="1"/>
    <col min="13068" max="13068" width="14.28515625" style="76" customWidth="1"/>
    <col min="13069" max="13069" width="2.140625" style="76" customWidth="1"/>
    <col min="13070" max="13314" width="8.85546875" style="76"/>
    <col min="13315" max="13315" width="18.5703125" style="76" customWidth="1"/>
    <col min="13316" max="13316" width="17.140625" style="76" customWidth="1"/>
    <col min="13317" max="13317" width="20.28515625" style="76" customWidth="1"/>
    <col min="13318" max="13318" width="18.7109375" style="76" customWidth="1"/>
    <col min="13319" max="13319" width="15.7109375" style="76" customWidth="1"/>
    <col min="13320" max="13320" width="15.85546875" style="76" customWidth="1"/>
    <col min="13321" max="13321" width="14" style="76" customWidth="1"/>
    <col min="13322" max="13322" width="14.42578125" style="76" customWidth="1"/>
    <col min="13323" max="13323" width="15.5703125" style="76" customWidth="1"/>
    <col min="13324" max="13324" width="14.28515625" style="76" customWidth="1"/>
    <col min="13325" max="13325" width="2.140625" style="76" customWidth="1"/>
    <col min="13326" max="13570" width="8.85546875" style="76"/>
    <col min="13571" max="13571" width="18.5703125" style="76" customWidth="1"/>
    <col min="13572" max="13572" width="17.140625" style="76" customWidth="1"/>
    <col min="13573" max="13573" width="20.28515625" style="76" customWidth="1"/>
    <col min="13574" max="13574" width="18.7109375" style="76" customWidth="1"/>
    <col min="13575" max="13575" width="15.7109375" style="76" customWidth="1"/>
    <col min="13576" max="13576" width="15.85546875" style="76" customWidth="1"/>
    <col min="13577" max="13577" width="14" style="76" customWidth="1"/>
    <col min="13578" max="13578" width="14.42578125" style="76" customWidth="1"/>
    <col min="13579" max="13579" width="15.5703125" style="76" customWidth="1"/>
    <col min="13580" max="13580" width="14.28515625" style="76" customWidth="1"/>
    <col min="13581" max="13581" width="2.140625" style="76" customWidth="1"/>
    <col min="13582" max="13826" width="8.85546875" style="76"/>
    <col min="13827" max="13827" width="18.5703125" style="76" customWidth="1"/>
    <col min="13828" max="13828" width="17.140625" style="76" customWidth="1"/>
    <col min="13829" max="13829" width="20.28515625" style="76" customWidth="1"/>
    <col min="13830" max="13830" width="18.7109375" style="76" customWidth="1"/>
    <col min="13831" max="13831" width="15.7109375" style="76" customWidth="1"/>
    <col min="13832" max="13832" width="15.85546875" style="76" customWidth="1"/>
    <col min="13833" max="13833" width="14" style="76" customWidth="1"/>
    <col min="13834" max="13834" width="14.42578125" style="76" customWidth="1"/>
    <col min="13835" max="13835" width="15.5703125" style="76" customWidth="1"/>
    <col min="13836" max="13836" width="14.28515625" style="76" customWidth="1"/>
    <col min="13837" max="13837" width="2.140625" style="76" customWidth="1"/>
    <col min="13838" max="14082" width="8.85546875" style="76"/>
    <col min="14083" max="14083" width="18.5703125" style="76" customWidth="1"/>
    <col min="14084" max="14084" width="17.140625" style="76" customWidth="1"/>
    <col min="14085" max="14085" width="20.28515625" style="76" customWidth="1"/>
    <col min="14086" max="14086" width="18.7109375" style="76" customWidth="1"/>
    <col min="14087" max="14087" width="15.7109375" style="76" customWidth="1"/>
    <col min="14088" max="14088" width="15.85546875" style="76" customWidth="1"/>
    <col min="14089" max="14089" width="14" style="76" customWidth="1"/>
    <col min="14090" max="14090" width="14.42578125" style="76" customWidth="1"/>
    <col min="14091" max="14091" width="15.5703125" style="76" customWidth="1"/>
    <col min="14092" max="14092" width="14.28515625" style="76" customWidth="1"/>
    <col min="14093" max="14093" width="2.140625" style="76" customWidth="1"/>
    <col min="14094" max="14338" width="8.85546875" style="76"/>
    <col min="14339" max="14339" width="18.5703125" style="76" customWidth="1"/>
    <col min="14340" max="14340" width="17.140625" style="76" customWidth="1"/>
    <col min="14341" max="14341" width="20.28515625" style="76" customWidth="1"/>
    <col min="14342" max="14342" width="18.7109375" style="76" customWidth="1"/>
    <col min="14343" max="14343" width="15.7109375" style="76" customWidth="1"/>
    <col min="14344" max="14344" width="15.85546875" style="76" customWidth="1"/>
    <col min="14345" max="14345" width="14" style="76" customWidth="1"/>
    <col min="14346" max="14346" width="14.42578125" style="76" customWidth="1"/>
    <col min="14347" max="14347" width="15.5703125" style="76" customWidth="1"/>
    <col min="14348" max="14348" width="14.28515625" style="76" customWidth="1"/>
    <col min="14349" max="14349" width="2.140625" style="76" customWidth="1"/>
    <col min="14350" max="14594" width="8.85546875" style="76"/>
    <col min="14595" max="14595" width="18.5703125" style="76" customWidth="1"/>
    <col min="14596" max="14596" width="17.140625" style="76" customWidth="1"/>
    <col min="14597" max="14597" width="20.28515625" style="76" customWidth="1"/>
    <col min="14598" max="14598" width="18.7109375" style="76" customWidth="1"/>
    <col min="14599" max="14599" width="15.7109375" style="76" customWidth="1"/>
    <col min="14600" max="14600" width="15.85546875" style="76" customWidth="1"/>
    <col min="14601" max="14601" width="14" style="76" customWidth="1"/>
    <col min="14602" max="14602" width="14.42578125" style="76" customWidth="1"/>
    <col min="14603" max="14603" width="15.5703125" style="76" customWidth="1"/>
    <col min="14604" max="14604" width="14.28515625" style="76" customWidth="1"/>
    <col min="14605" max="14605" width="2.140625" style="76" customWidth="1"/>
    <col min="14606" max="14850" width="8.85546875" style="76"/>
    <col min="14851" max="14851" width="18.5703125" style="76" customWidth="1"/>
    <col min="14852" max="14852" width="17.140625" style="76" customWidth="1"/>
    <col min="14853" max="14853" width="20.28515625" style="76" customWidth="1"/>
    <col min="14854" max="14854" width="18.7109375" style="76" customWidth="1"/>
    <col min="14855" max="14855" width="15.7109375" style="76" customWidth="1"/>
    <col min="14856" max="14856" width="15.85546875" style="76" customWidth="1"/>
    <col min="14857" max="14857" width="14" style="76" customWidth="1"/>
    <col min="14858" max="14858" width="14.42578125" style="76" customWidth="1"/>
    <col min="14859" max="14859" width="15.5703125" style="76" customWidth="1"/>
    <col min="14860" max="14860" width="14.28515625" style="76" customWidth="1"/>
    <col min="14861" max="14861" width="2.140625" style="76" customWidth="1"/>
    <col min="14862" max="15106" width="8.85546875" style="76"/>
    <col min="15107" max="15107" width="18.5703125" style="76" customWidth="1"/>
    <col min="15108" max="15108" width="17.140625" style="76" customWidth="1"/>
    <col min="15109" max="15109" width="20.28515625" style="76" customWidth="1"/>
    <col min="15110" max="15110" width="18.7109375" style="76" customWidth="1"/>
    <col min="15111" max="15111" width="15.7109375" style="76" customWidth="1"/>
    <col min="15112" max="15112" width="15.85546875" style="76" customWidth="1"/>
    <col min="15113" max="15113" width="14" style="76" customWidth="1"/>
    <col min="15114" max="15114" width="14.42578125" style="76" customWidth="1"/>
    <col min="15115" max="15115" width="15.5703125" style="76" customWidth="1"/>
    <col min="15116" max="15116" width="14.28515625" style="76" customWidth="1"/>
    <col min="15117" max="15117" width="2.140625" style="76" customWidth="1"/>
    <col min="15118" max="15362" width="8.85546875" style="76"/>
    <col min="15363" max="15363" width="18.5703125" style="76" customWidth="1"/>
    <col min="15364" max="15364" width="17.140625" style="76" customWidth="1"/>
    <col min="15365" max="15365" width="20.28515625" style="76" customWidth="1"/>
    <col min="15366" max="15366" width="18.7109375" style="76" customWidth="1"/>
    <col min="15367" max="15367" width="15.7109375" style="76" customWidth="1"/>
    <col min="15368" max="15368" width="15.85546875" style="76" customWidth="1"/>
    <col min="15369" max="15369" width="14" style="76" customWidth="1"/>
    <col min="15370" max="15370" width="14.42578125" style="76" customWidth="1"/>
    <col min="15371" max="15371" width="15.5703125" style="76" customWidth="1"/>
    <col min="15372" max="15372" width="14.28515625" style="76" customWidth="1"/>
    <col min="15373" max="15373" width="2.140625" style="76" customWidth="1"/>
    <col min="15374" max="15618" width="8.85546875" style="76"/>
    <col min="15619" max="15619" width="18.5703125" style="76" customWidth="1"/>
    <col min="15620" max="15620" width="17.140625" style="76" customWidth="1"/>
    <col min="15621" max="15621" width="20.28515625" style="76" customWidth="1"/>
    <col min="15622" max="15622" width="18.7109375" style="76" customWidth="1"/>
    <col min="15623" max="15623" width="15.7109375" style="76" customWidth="1"/>
    <col min="15624" max="15624" width="15.85546875" style="76" customWidth="1"/>
    <col min="15625" max="15625" width="14" style="76" customWidth="1"/>
    <col min="15626" max="15626" width="14.42578125" style="76" customWidth="1"/>
    <col min="15627" max="15627" width="15.5703125" style="76" customWidth="1"/>
    <col min="15628" max="15628" width="14.28515625" style="76" customWidth="1"/>
    <col min="15629" max="15629" width="2.140625" style="76" customWidth="1"/>
    <col min="15630" max="15874" width="8.85546875" style="76"/>
    <col min="15875" max="15875" width="18.5703125" style="76" customWidth="1"/>
    <col min="15876" max="15876" width="17.140625" style="76" customWidth="1"/>
    <col min="15877" max="15877" width="20.28515625" style="76" customWidth="1"/>
    <col min="15878" max="15878" width="18.7109375" style="76" customWidth="1"/>
    <col min="15879" max="15879" width="15.7109375" style="76" customWidth="1"/>
    <col min="15880" max="15880" width="15.85546875" style="76" customWidth="1"/>
    <col min="15881" max="15881" width="14" style="76" customWidth="1"/>
    <col min="15882" max="15882" width="14.42578125" style="76" customWidth="1"/>
    <col min="15883" max="15883" width="15.5703125" style="76" customWidth="1"/>
    <col min="15884" max="15884" width="14.28515625" style="76" customWidth="1"/>
    <col min="15885" max="15885" width="2.140625" style="76" customWidth="1"/>
    <col min="15886" max="16130" width="8.85546875" style="76"/>
    <col min="16131" max="16131" width="18.5703125" style="76" customWidth="1"/>
    <col min="16132" max="16132" width="17.140625" style="76" customWidth="1"/>
    <col min="16133" max="16133" width="20.28515625" style="76" customWidth="1"/>
    <col min="16134" max="16134" width="18.7109375" style="76" customWidth="1"/>
    <col min="16135" max="16135" width="15.7109375" style="76" customWidth="1"/>
    <col min="16136" max="16136" width="15.85546875" style="76" customWidth="1"/>
    <col min="16137" max="16137" width="14" style="76" customWidth="1"/>
    <col min="16138" max="16138" width="14.42578125" style="76" customWidth="1"/>
    <col min="16139" max="16139" width="15.5703125" style="76" customWidth="1"/>
    <col min="16140" max="16140" width="14.28515625" style="76" customWidth="1"/>
    <col min="16141" max="16141" width="2.140625" style="76" customWidth="1"/>
    <col min="16142" max="16384" width="8.85546875" style="76"/>
  </cols>
  <sheetData>
    <row r="1" spans="1:12" s="128" customFormat="1" ht="15.75" x14ac:dyDescent="0.25">
      <c r="A1" s="129"/>
      <c r="B1" s="129"/>
      <c r="C1" s="129"/>
    </row>
    <row r="2" spans="1:12" s="128" customFormat="1" x14ac:dyDescent="0.25">
      <c r="A2" s="130"/>
      <c r="B2" s="130"/>
      <c r="C2" s="130"/>
    </row>
    <row r="3" spans="1:12" s="128" customFormat="1" x14ac:dyDescent="0.25">
      <c r="A3" s="131"/>
      <c r="B3" s="131"/>
      <c r="C3" s="131"/>
    </row>
    <row r="4" spans="1:12" s="128" customFormat="1" x14ac:dyDescent="0.25"/>
    <row r="5" spans="1:12" s="128" customFormat="1" x14ac:dyDescent="0.25">
      <c r="I5" s="130" t="s">
        <v>101</v>
      </c>
    </row>
    <row r="6" spans="1:12" s="128" customFormat="1" x14ac:dyDescent="0.25"/>
    <row r="7" spans="1:12" s="128" customFormat="1" ht="15.75" x14ac:dyDescent="0.25">
      <c r="A7" s="129"/>
      <c r="B7" s="129"/>
      <c r="C7" s="129"/>
    </row>
    <row r="8" spans="1:12" s="126" customFormat="1" ht="11.65" customHeight="1" thickBot="1" x14ac:dyDescent="0.3">
      <c r="A8" s="127"/>
      <c r="B8" s="127"/>
      <c r="C8" s="127"/>
    </row>
    <row r="9" spans="1:12" s="120" customFormat="1" ht="16.5" thickBot="1" x14ac:dyDescent="0.3">
      <c r="A9" s="125" t="s">
        <v>70</v>
      </c>
      <c r="B9" s="125"/>
      <c r="C9" s="125"/>
      <c r="D9" s="125"/>
      <c r="E9" s="125"/>
      <c r="F9" s="124"/>
      <c r="G9" s="124"/>
      <c r="H9" s="123" t="s">
        <v>69</v>
      </c>
      <c r="I9" s="122">
        <v>43840</v>
      </c>
      <c r="J9" s="121"/>
    </row>
    <row r="10" spans="1:12" x14ac:dyDescent="0.25">
      <c r="A10" s="97"/>
      <c r="B10" s="89"/>
      <c r="C10" s="89"/>
      <c r="D10" s="89"/>
      <c r="E10" s="89"/>
      <c r="F10" s="89"/>
      <c r="G10" s="89"/>
      <c r="H10" s="89"/>
      <c r="I10" s="89"/>
      <c r="J10" s="88"/>
    </row>
    <row r="11" spans="1:12" x14ac:dyDescent="0.25">
      <c r="A11" s="119"/>
      <c r="B11" s="177" t="s">
        <v>100</v>
      </c>
      <c r="C11" s="177"/>
      <c r="D11" s="96" t="s">
        <v>68</v>
      </c>
      <c r="E11" s="89"/>
      <c r="F11" s="89"/>
      <c r="G11" s="89"/>
      <c r="H11" s="89"/>
      <c r="I11" s="89"/>
      <c r="J11" s="88"/>
      <c r="K11" s="106"/>
    </row>
    <row r="12" spans="1:12" ht="6.75" customHeight="1" x14ac:dyDescent="0.25">
      <c r="A12" s="95"/>
      <c r="B12" s="94"/>
      <c r="C12" s="94"/>
      <c r="D12" s="96"/>
      <c r="E12" s="89"/>
      <c r="F12" s="89"/>
      <c r="G12" s="89"/>
      <c r="H12" s="89"/>
      <c r="I12" s="89"/>
      <c r="J12" s="88"/>
      <c r="K12" s="106"/>
      <c r="L12" s="106"/>
    </row>
    <row r="13" spans="1:12" x14ac:dyDescent="0.25">
      <c r="A13" s="95"/>
      <c r="B13" s="94"/>
      <c r="C13" s="117" t="s">
        <v>67</v>
      </c>
      <c r="D13" s="116"/>
      <c r="E13" s="116"/>
      <c r="F13" s="116"/>
      <c r="G13" s="116"/>
      <c r="H13" s="116"/>
      <c r="I13" s="116"/>
      <c r="J13" s="88"/>
      <c r="K13" s="106"/>
      <c r="L13" s="106"/>
    </row>
    <row r="14" spans="1:12" x14ac:dyDescent="0.25">
      <c r="A14" s="95"/>
      <c r="B14" s="94"/>
      <c r="C14" s="118" t="s">
        <v>102</v>
      </c>
      <c r="D14" s="116"/>
      <c r="E14" s="116"/>
      <c r="F14" s="116"/>
      <c r="G14" s="116"/>
      <c r="H14" s="116"/>
      <c r="I14" s="116"/>
      <c r="J14" s="88"/>
      <c r="K14" s="106"/>
    </row>
    <row r="15" spans="1:12" x14ac:dyDescent="0.25">
      <c r="A15" s="95"/>
      <c r="B15" s="94"/>
      <c r="C15" s="118" t="s">
        <v>103</v>
      </c>
      <c r="D15" s="116"/>
      <c r="E15" s="116"/>
      <c r="F15" s="116"/>
      <c r="G15" s="116"/>
      <c r="H15" s="116"/>
      <c r="I15" s="116"/>
      <c r="J15" s="88"/>
      <c r="K15" s="106"/>
    </row>
    <row r="16" spans="1:12" x14ac:dyDescent="0.25">
      <c r="A16" s="95"/>
      <c r="B16" s="94"/>
      <c r="C16" s="118" t="s">
        <v>104</v>
      </c>
      <c r="D16" s="116"/>
      <c r="E16" s="116"/>
      <c r="F16" s="116"/>
      <c r="G16" s="116"/>
      <c r="H16" s="116"/>
      <c r="I16" s="116"/>
      <c r="J16" s="88"/>
      <c r="K16" s="106"/>
    </row>
    <row r="17" spans="1:11" x14ac:dyDescent="0.25">
      <c r="A17" s="95"/>
      <c r="B17" s="94"/>
      <c r="C17" s="118" t="s">
        <v>72</v>
      </c>
      <c r="D17" s="116"/>
      <c r="E17" s="116"/>
      <c r="F17" s="116"/>
      <c r="G17" s="116"/>
      <c r="H17" s="116"/>
      <c r="I17" s="116"/>
      <c r="J17" s="88"/>
      <c r="K17" s="106"/>
    </row>
    <row r="18" spans="1:11" ht="5.25" customHeight="1" x14ac:dyDescent="0.25">
      <c r="A18" s="95"/>
      <c r="B18" s="94"/>
      <c r="C18" s="117"/>
      <c r="D18" s="116"/>
      <c r="E18" s="116"/>
      <c r="F18" s="116"/>
      <c r="G18" s="116"/>
      <c r="H18" s="116"/>
      <c r="I18" s="116"/>
      <c r="J18" s="88"/>
      <c r="K18" s="106"/>
    </row>
    <row r="19" spans="1:11" x14ac:dyDescent="0.25">
      <c r="A19" s="95"/>
      <c r="B19" s="94"/>
      <c r="C19" s="117" t="s">
        <v>105</v>
      </c>
      <c r="D19" s="116"/>
      <c r="E19" s="116"/>
      <c r="F19" s="116"/>
      <c r="G19" s="116"/>
      <c r="H19" s="116"/>
      <c r="I19" s="116"/>
      <c r="J19" s="88"/>
    </row>
    <row r="20" spans="1:11" x14ac:dyDescent="0.25">
      <c r="A20" s="95"/>
      <c r="B20" s="94"/>
      <c r="C20" s="94"/>
      <c r="D20" s="94"/>
      <c r="E20" s="94"/>
      <c r="F20" s="94"/>
      <c r="G20" s="94"/>
      <c r="H20" s="94"/>
      <c r="I20" s="94"/>
      <c r="J20" s="88"/>
    </row>
    <row r="21" spans="1:11" x14ac:dyDescent="0.25">
      <c r="A21" s="178" t="s">
        <v>99</v>
      </c>
      <c r="B21" s="179"/>
      <c r="C21" s="179"/>
      <c r="D21" s="179"/>
      <c r="E21" s="180"/>
      <c r="F21" s="89"/>
      <c r="G21" s="89"/>
      <c r="H21" s="89"/>
      <c r="I21" s="89"/>
      <c r="J21" s="88"/>
    </row>
    <row r="22" spans="1:11" ht="2.85" customHeight="1" thickBot="1" x14ac:dyDescent="0.3">
      <c r="A22" s="108"/>
      <c r="B22" s="107"/>
      <c r="C22" s="89"/>
      <c r="D22" s="89"/>
      <c r="E22" s="89"/>
      <c r="F22" s="89"/>
      <c r="G22" s="89"/>
      <c r="H22" s="89"/>
      <c r="I22" s="89"/>
      <c r="J22" s="88"/>
    </row>
    <row r="23" spans="1:11" ht="15.75" thickBot="1" x14ac:dyDescent="0.3">
      <c r="A23" s="97"/>
      <c r="B23" s="96" t="s">
        <v>98</v>
      </c>
      <c r="C23" s="96"/>
      <c r="D23" s="89"/>
      <c r="E23" s="89"/>
      <c r="F23" s="89"/>
      <c r="G23" s="89"/>
      <c r="H23" s="89"/>
      <c r="I23" s="115"/>
      <c r="J23" s="88"/>
    </row>
    <row r="24" spans="1:11" x14ac:dyDescent="0.25">
      <c r="A24" s="97"/>
      <c r="B24" s="94" t="s">
        <v>97</v>
      </c>
      <c r="C24" s="94"/>
      <c r="D24" s="89"/>
      <c r="E24" s="89"/>
      <c r="F24" s="89"/>
      <c r="G24" s="89"/>
      <c r="H24" s="89"/>
      <c r="I24" s="89"/>
      <c r="J24" s="88"/>
    </row>
    <row r="25" spans="1:11" ht="7.5" customHeight="1" x14ac:dyDescent="0.25">
      <c r="A25" s="97"/>
      <c r="B25" s="94"/>
      <c r="C25" s="94"/>
      <c r="D25" s="89"/>
      <c r="E25" s="89"/>
      <c r="F25" s="89"/>
      <c r="G25" s="89"/>
      <c r="H25" s="89"/>
      <c r="I25" s="89"/>
      <c r="J25" s="88"/>
    </row>
    <row r="26" spans="1:11" x14ac:dyDescent="0.25">
      <c r="A26" s="97"/>
      <c r="B26" s="94" t="s">
        <v>96</v>
      </c>
      <c r="C26" s="94"/>
      <c r="D26" s="89"/>
      <c r="E26" s="89"/>
      <c r="F26" s="89"/>
      <c r="G26" s="89"/>
      <c r="H26" s="89"/>
      <c r="I26" s="114"/>
      <c r="J26" s="88"/>
    </row>
    <row r="27" spans="1:11" x14ac:dyDescent="0.25">
      <c r="A27" s="97"/>
      <c r="B27" s="94" t="s">
        <v>95</v>
      </c>
      <c r="C27" s="94"/>
      <c r="D27" s="89"/>
      <c r="E27" s="89"/>
      <c r="F27" s="89"/>
      <c r="G27" s="89"/>
      <c r="H27" s="89"/>
      <c r="I27" s="89"/>
      <c r="J27" s="88"/>
    </row>
    <row r="28" spans="1:11" x14ac:dyDescent="0.25">
      <c r="A28" s="97"/>
      <c r="B28" s="94" t="s">
        <v>94</v>
      </c>
      <c r="C28" s="94"/>
      <c r="D28" s="89"/>
      <c r="E28" s="89"/>
      <c r="F28" s="89"/>
      <c r="G28" s="89"/>
      <c r="H28" s="89"/>
      <c r="I28" s="89"/>
      <c r="J28" s="88"/>
    </row>
    <row r="29" spans="1:11" ht="7.5" customHeight="1" x14ac:dyDescent="0.25">
      <c r="A29" s="97"/>
      <c r="B29" s="94"/>
      <c r="C29" s="94"/>
      <c r="D29" s="89"/>
      <c r="E29" s="89"/>
      <c r="F29" s="89"/>
      <c r="G29" s="89"/>
      <c r="H29" s="89"/>
      <c r="I29" s="89"/>
      <c r="J29" s="88"/>
    </row>
    <row r="30" spans="1:11" x14ac:dyDescent="0.25">
      <c r="A30" s="97"/>
      <c r="B30" s="94" t="s">
        <v>93</v>
      </c>
      <c r="C30" s="94"/>
      <c r="D30" s="89"/>
      <c r="E30" s="89"/>
      <c r="F30" s="89"/>
      <c r="G30" s="89"/>
      <c r="H30" s="89"/>
      <c r="I30" s="113"/>
      <c r="J30" s="88"/>
    </row>
    <row r="31" spans="1:11" ht="8.1" customHeight="1" x14ac:dyDescent="0.25">
      <c r="A31" s="97"/>
      <c r="B31" s="94"/>
      <c r="C31" s="94"/>
      <c r="D31" s="89"/>
      <c r="E31" s="89"/>
      <c r="F31" s="89"/>
      <c r="G31" s="89"/>
      <c r="H31" s="89"/>
      <c r="I31" s="89"/>
      <c r="J31" s="88"/>
    </row>
    <row r="32" spans="1:11" x14ac:dyDescent="0.25">
      <c r="A32" s="97"/>
      <c r="B32" s="94" t="s">
        <v>92</v>
      </c>
      <c r="C32" s="94"/>
      <c r="D32" s="89"/>
      <c r="E32" s="89"/>
      <c r="F32" s="89"/>
      <c r="G32" s="89"/>
      <c r="H32" s="89"/>
      <c r="I32" s="112"/>
      <c r="J32" s="88"/>
    </row>
    <row r="33" spans="1:11" x14ac:dyDescent="0.25">
      <c r="A33" s="97"/>
      <c r="B33" s="94" t="s">
        <v>91</v>
      </c>
      <c r="C33" s="94"/>
      <c r="D33" s="89"/>
      <c r="E33" s="89"/>
      <c r="F33" s="89"/>
      <c r="G33" s="89"/>
      <c r="H33" s="89"/>
      <c r="I33" s="89"/>
      <c r="J33" s="88"/>
    </row>
    <row r="34" spans="1:11" x14ac:dyDescent="0.25">
      <c r="A34" s="111"/>
      <c r="B34" s="89"/>
      <c r="C34" s="89"/>
      <c r="D34" s="89"/>
      <c r="E34" s="89"/>
      <c r="F34" s="89"/>
      <c r="G34" s="89"/>
      <c r="H34" s="89"/>
      <c r="I34" s="89"/>
      <c r="J34" s="88"/>
    </row>
    <row r="35" spans="1:11" x14ac:dyDescent="0.25">
      <c r="A35" s="178" t="s">
        <v>90</v>
      </c>
      <c r="B35" s="179"/>
      <c r="C35" s="179"/>
      <c r="D35" s="179"/>
      <c r="E35" s="180"/>
      <c r="F35" s="110"/>
      <c r="G35" s="110"/>
      <c r="H35" s="110"/>
      <c r="I35" s="109"/>
      <c r="J35" s="88"/>
    </row>
    <row r="36" spans="1:11" ht="2.85" customHeight="1" x14ac:dyDescent="0.25">
      <c r="A36" s="108"/>
      <c r="B36" s="107"/>
      <c r="C36" s="89"/>
      <c r="D36" s="89"/>
      <c r="E36" s="89"/>
      <c r="F36" s="89"/>
      <c r="G36" s="89"/>
      <c r="H36" s="89"/>
      <c r="I36" s="105"/>
      <c r="J36" s="88"/>
    </row>
    <row r="37" spans="1:11" x14ac:dyDescent="0.25">
      <c r="A37" s="97"/>
      <c r="B37" s="94" t="s">
        <v>89</v>
      </c>
      <c r="C37" s="94"/>
      <c r="D37" s="89"/>
      <c r="E37" s="89"/>
      <c r="F37" s="89"/>
      <c r="G37" s="89"/>
      <c r="H37" s="89"/>
      <c r="I37" s="105"/>
      <c r="J37" s="88"/>
    </row>
    <row r="38" spans="1:11" x14ac:dyDescent="0.25">
      <c r="A38" s="97"/>
      <c r="B38" s="94" t="s">
        <v>88</v>
      </c>
      <c r="C38" s="94"/>
      <c r="D38" s="89"/>
      <c r="E38" s="89"/>
      <c r="F38" s="89"/>
      <c r="G38" s="89"/>
      <c r="H38" s="89"/>
      <c r="I38" s="105"/>
      <c r="J38" s="88"/>
      <c r="K38" s="106"/>
    </row>
    <row r="39" spans="1:11" ht="7.5" customHeight="1" x14ac:dyDescent="0.25">
      <c r="A39" s="97"/>
      <c r="B39" s="94"/>
      <c r="C39" s="94"/>
      <c r="D39" s="89"/>
      <c r="E39" s="89"/>
      <c r="F39" s="89"/>
      <c r="G39" s="89"/>
      <c r="H39" s="89"/>
      <c r="I39" s="105"/>
      <c r="J39" s="88"/>
      <c r="K39" s="106"/>
    </row>
    <row r="40" spans="1:11" x14ac:dyDescent="0.25">
      <c r="A40" s="97"/>
      <c r="B40" s="94" t="s">
        <v>66</v>
      </c>
      <c r="C40" s="94"/>
      <c r="D40" s="89"/>
      <c r="E40" s="89"/>
      <c r="F40" s="89"/>
      <c r="G40" s="89"/>
      <c r="H40" s="89"/>
      <c r="I40" s="105"/>
      <c r="J40" s="88"/>
    </row>
    <row r="41" spans="1:11" ht="4.7" customHeight="1" x14ac:dyDescent="0.25">
      <c r="A41" s="95"/>
      <c r="B41" s="94"/>
      <c r="C41" s="94"/>
      <c r="D41" s="89"/>
      <c r="E41" s="89"/>
      <c r="F41" s="89"/>
      <c r="G41" s="89"/>
      <c r="H41" s="89"/>
      <c r="I41" s="105"/>
      <c r="J41" s="88"/>
    </row>
    <row r="42" spans="1:11" x14ac:dyDescent="0.25">
      <c r="A42" s="104"/>
      <c r="B42" s="101"/>
      <c r="C42" s="101"/>
      <c r="D42" s="100" t="s">
        <v>87</v>
      </c>
      <c r="E42" s="103"/>
      <c r="F42" s="102"/>
      <c r="G42" s="101"/>
      <c r="H42" s="100" t="s">
        <v>86</v>
      </c>
      <c r="I42" s="99"/>
      <c r="J42" s="88"/>
    </row>
    <row r="43" spans="1:11" ht="12.75" customHeight="1" x14ac:dyDescent="0.25">
      <c r="A43" s="97"/>
      <c r="B43" s="89"/>
      <c r="C43" s="89"/>
      <c r="D43" s="89"/>
      <c r="E43" s="89"/>
      <c r="F43" s="89"/>
      <c r="G43" s="89"/>
      <c r="H43" s="89"/>
      <c r="I43" s="89"/>
      <c r="J43" s="88"/>
    </row>
    <row r="44" spans="1:11" x14ac:dyDescent="0.25">
      <c r="A44" s="97"/>
      <c r="B44" s="89"/>
      <c r="C44" s="89"/>
      <c r="D44" s="184" t="s">
        <v>85</v>
      </c>
      <c r="E44" s="185"/>
      <c r="F44" s="185"/>
      <c r="G44" s="185"/>
      <c r="H44" s="185"/>
      <c r="I44" s="186"/>
      <c r="J44" s="88"/>
    </row>
    <row r="45" spans="1:11" x14ac:dyDescent="0.25">
      <c r="A45" s="97"/>
      <c r="B45" s="89"/>
      <c r="C45" s="89"/>
      <c r="D45" s="190" t="s">
        <v>84</v>
      </c>
      <c r="E45" s="191"/>
      <c r="F45" s="191"/>
      <c r="G45" s="191"/>
      <c r="H45" s="191"/>
      <c r="I45" s="192"/>
      <c r="J45" s="88"/>
    </row>
    <row r="46" spans="1:11" x14ac:dyDescent="0.25">
      <c r="A46" s="97"/>
      <c r="B46" s="89"/>
      <c r="C46" s="89"/>
      <c r="D46" s="187" t="s">
        <v>83</v>
      </c>
      <c r="E46" s="188"/>
      <c r="F46" s="188"/>
      <c r="G46" s="188"/>
      <c r="H46" s="188"/>
      <c r="I46" s="189"/>
      <c r="J46" s="88"/>
    </row>
    <row r="47" spans="1:11" ht="4.7" customHeight="1" x14ac:dyDescent="0.25">
      <c r="A47" s="98"/>
      <c r="B47" s="96"/>
      <c r="C47" s="96"/>
      <c r="D47" s="89"/>
      <c r="E47" s="89"/>
      <c r="F47" s="89"/>
      <c r="G47" s="89"/>
      <c r="H47" s="89"/>
      <c r="I47" s="89"/>
      <c r="J47" s="88"/>
    </row>
    <row r="48" spans="1:11" ht="15.75" thickBot="1" x14ac:dyDescent="0.3">
      <c r="A48" s="98"/>
      <c r="B48" s="96"/>
      <c r="C48" s="96"/>
      <c r="D48" s="89"/>
      <c r="E48" s="89"/>
      <c r="F48" s="89"/>
      <c r="G48" s="89"/>
      <c r="H48" s="89"/>
      <c r="I48" s="89"/>
      <c r="J48" s="88"/>
    </row>
    <row r="49" spans="1:10" ht="15.75" thickBot="1" x14ac:dyDescent="0.3">
      <c r="A49" s="193" t="s">
        <v>82</v>
      </c>
      <c r="B49" s="194"/>
      <c r="C49" s="194"/>
      <c r="D49" s="195"/>
      <c r="E49" s="89"/>
      <c r="F49" s="89"/>
      <c r="G49" s="89"/>
      <c r="H49" s="89"/>
      <c r="I49" s="89"/>
      <c r="J49" s="88"/>
    </row>
    <row r="50" spans="1:10" ht="4.1500000000000004" customHeight="1" x14ac:dyDescent="0.25">
      <c r="A50" s="97"/>
      <c r="B50" s="89"/>
      <c r="C50" s="89"/>
      <c r="D50" s="89"/>
      <c r="E50" s="89"/>
      <c r="F50" s="89"/>
      <c r="G50" s="89"/>
      <c r="H50" s="89"/>
      <c r="I50" s="89"/>
      <c r="J50" s="88"/>
    </row>
    <row r="51" spans="1:10" x14ac:dyDescent="0.25">
      <c r="A51" s="97"/>
      <c r="B51" s="94" t="s">
        <v>65</v>
      </c>
      <c r="C51" s="94"/>
      <c r="D51" s="89"/>
      <c r="E51" s="89"/>
      <c r="F51" s="89"/>
      <c r="G51" s="89"/>
      <c r="H51" s="89"/>
      <c r="I51" s="89"/>
      <c r="J51" s="88"/>
    </row>
    <row r="52" spans="1:10" x14ac:dyDescent="0.25">
      <c r="A52" s="97"/>
      <c r="B52" s="94" t="s">
        <v>81</v>
      </c>
      <c r="C52" s="94"/>
      <c r="D52" s="89"/>
      <c r="E52" s="89"/>
      <c r="F52" s="89"/>
      <c r="G52" s="89"/>
      <c r="H52" s="89"/>
      <c r="I52" s="89"/>
      <c r="J52" s="88"/>
    </row>
    <row r="53" spans="1:10" x14ac:dyDescent="0.25">
      <c r="A53" s="97"/>
      <c r="B53" s="94" t="s">
        <v>80</v>
      </c>
      <c r="C53" s="94"/>
      <c r="D53" s="89"/>
      <c r="E53" s="89"/>
      <c r="F53" s="89"/>
      <c r="G53" s="89"/>
      <c r="H53" s="89"/>
      <c r="I53" s="89"/>
      <c r="J53" s="88"/>
    </row>
    <row r="54" spans="1:10" ht="8.65" customHeight="1" x14ac:dyDescent="0.25">
      <c r="A54" s="97"/>
      <c r="B54" s="94"/>
      <c r="C54" s="94"/>
      <c r="D54" s="89"/>
      <c r="E54" s="89"/>
      <c r="F54" s="89"/>
      <c r="G54" s="89"/>
      <c r="H54" s="89"/>
      <c r="I54" s="89"/>
      <c r="J54" s="88"/>
    </row>
    <row r="55" spans="1:10" ht="11.65" customHeight="1" x14ac:dyDescent="0.25">
      <c r="A55" s="97"/>
      <c r="B55" s="94"/>
      <c r="C55" s="94"/>
      <c r="D55" s="89"/>
      <c r="E55" s="89"/>
      <c r="F55" s="89"/>
      <c r="G55" s="89"/>
      <c r="H55" s="89"/>
      <c r="I55" s="89"/>
      <c r="J55" s="88"/>
    </row>
    <row r="56" spans="1:10" x14ac:dyDescent="0.25">
      <c r="A56" s="97"/>
      <c r="B56" s="96" t="s">
        <v>79</v>
      </c>
      <c r="C56" s="96"/>
      <c r="D56" s="89"/>
      <c r="E56" s="89"/>
      <c r="F56" s="89"/>
      <c r="G56" s="89"/>
      <c r="H56" s="89"/>
      <c r="I56" s="89"/>
      <c r="J56" s="88"/>
    </row>
    <row r="57" spans="1:10" x14ac:dyDescent="0.25">
      <c r="A57" s="97"/>
      <c r="B57" s="96" t="s">
        <v>78</v>
      </c>
      <c r="C57" s="96"/>
      <c r="D57" s="89"/>
      <c r="E57" s="89"/>
      <c r="F57" s="89"/>
      <c r="G57" s="89"/>
      <c r="H57" s="89"/>
      <c r="I57" s="89"/>
      <c r="J57" s="88"/>
    </row>
    <row r="58" spans="1:10" ht="6" customHeight="1" x14ac:dyDescent="0.25">
      <c r="A58" s="95"/>
      <c r="B58" s="94"/>
      <c r="C58" s="94"/>
      <c r="D58" s="89"/>
      <c r="E58" s="89"/>
      <c r="F58" s="89"/>
      <c r="G58" s="89"/>
      <c r="H58" s="89"/>
      <c r="I58" s="89"/>
      <c r="J58" s="88"/>
    </row>
    <row r="59" spans="1:10" ht="15.75" x14ac:dyDescent="0.3">
      <c r="A59" s="93"/>
      <c r="B59" s="92"/>
      <c r="C59" s="92"/>
      <c r="D59" s="91" t="s">
        <v>64</v>
      </c>
      <c r="E59" s="89"/>
      <c r="F59" s="89"/>
      <c r="G59" s="89"/>
      <c r="H59" s="90" t="s">
        <v>77</v>
      </c>
      <c r="I59" s="89"/>
      <c r="J59" s="88"/>
    </row>
    <row r="60" spans="1:10" ht="4.5" customHeight="1" thickBot="1" x14ac:dyDescent="0.3">
      <c r="A60" s="87"/>
      <c r="B60" s="86"/>
      <c r="C60" s="86"/>
      <c r="D60" s="86"/>
      <c r="E60" s="86"/>
      <c r="F60" s="86"/>
      <c r="G60" s="86"/>
      <c r="H60" s="86"/>
      <c r="I60" s="86"/>
      <c r="J60" s="85"/>
    </row>
    <row r="61" spans="1:10" ht="15.75" thickBot="1" x14ac:dyDescent="0.3"/>
    <row r="62" spans="1:10" ht="15.75" thickTop="1" x14ac:dyDescent="0.25">
      <c r="A62" s="196" t="s">
        <v>76</v>
      </c>
      <c r="B62" s="197"/>
      <c r="C62" s="197"/>
      <c r="D62" s="197"/>
      <c r="E62" s="197"/>
      <c r="F62" s="197"/>
      <c r="G62" s="197"/>
      <c r="H62" s="197"/>
      <c r="I62" s="197"/>
      <c r="J62" s="198"/>
    </row>
    <row r="63" spans="1:10" s="84" customFormat="1" ht="15" customHeight="1" x14ac:dyDescent="0.25">
      <c r="A63" s="199" t="s">
        <v>75</v>
      </c>
      <c r="B63" s="200"/>
      <c r="C63" s="200"/>
      <c r="D63" s="200"/>
      <c r="E63" s="200"/>
      <c r="F63" s="200"/>
      <c r="G63" s="200"/>
      <c r="H63" s="200"/>
      <c r="I63" s="200"/>
      <c r="J63" s="201"/>
    </row>
    <row r="64" spans="1:10" s="84" customFormat="1" ht="15" customHeight="1" x14ac:dyDescent="0.25">
      <c r="A64" s="199" t="s">
        <v>74</v>
      </c>
      <c r="B64" s="200"/>
      <c r="C64" s="200"/>
      <c r="D64" s="200"/>
      <c r="E64" s="200"/>
      <c r="F64" s="200"/>
      <c r="G64" s="200"/>
      <c r="H64" s="200"/>
      <c r="I64" s="200"/>
      <c r="J64" s="201"/>
    </row>
    <row r="65" spans="1:10" s="84" customFormat="1" ht="15" customHeight="1" x14ac:dyDescent="0.25">
      <c r="A65" s="199" t="s">
        <v>73</v>
      </c>
      <c r="B65" s="200"/>
      <c r="C65" s="200"/>
      <c r="D65" s="200"/>
      <c r="E65" s="200"/>
      <c r="F65" s="200"/>
      <c r="G65" s="200"/>
      <c r="H65" s="200"/>
      <c r="I65" s="200"/>
      <c r="J65" s="201"/>
    </row>
    <row r="66" spans="1:10" s="84" customFormat="1" ht="15" customHeight="1" thickBot="1" x14ac:dyDescent="0.3">
      <c r="A66" s="181" t="s">
        <v>63</v>
      </c>
      <c r="B66" s="182"/>
      <c r="C66" s="182"/>
      <c r="D66" s="182"/>
      <c r="E66" s="182"/>
      <c r="F66" s="182"/>
      <c r="G66" s="182"/>
      <c r="H66" s="182"/>
      <c r="I66" s="182"/>
      <c r="J66" s="183"/>
    </row>
    <row r="67" spans="1:10" ht="11.65" customHeight="1" thickTop="1" x14ac:dyDescent="0.25">
      <c r="A67" s="83"/>
      <c r="B67" s="83"/>
      <c r="C67" s="83"/>
      <c r="D67" s="83"/>
      <c r="E67" s="83"/>
      <c r="F67" s="83"/>
      <c r="G67" s="83"/>
      <c r="H67" s="83"/>
      <c r="I67" s="83"/>
      <c r="J67" s="83"/>
    </row>
    <row r="68" spans="1:10" ht="13.35" customHeight="1" x14ac:dyDescent="0.25">
      <c r="A68" s="82" t="s">
        <v>62</v>
      </c>
      <c r="B68" s="82"/>
      <c r="C68" s="82"/>
      <c r="D68" s="81"/>
      <c r="E68" s="78"/>
      <c r="F68" s="78"/>
      <c r="G68" s="78"/>
      <c r="H68" s="78"/>
      <c r="I68" s="78"/>
      <c r="J68" s="78"/>
    </row>
    <row r="69" spans="1:10" ht="13.35" customHeight="1" x14ac:dyDescent="0.25">
      <c r="A69" s="80" t="s">
        <v>61</v>
      </c>
      <c r="B69" s="80"/>
      <c r="C69" s="80"/>
      <c r="D69" s="79"/>
      <c r="E69" s="78"/>
      <c r="F69" s="78"/>
      <c r="G69" s="78"/>
      <c r="H69" s="78"/>
      <c r="I69" s="78"/>
      <c r="J69" s="78"/>
    </row>
    <row r="70" spans="1:10" x14ac:dyDescent="0.25">
      <c r="A70" s="77"/>
      <c r="B70" s="77"/>
      <c r="C70" s="77"/>
    </row>
  </sheetData>
  <sheetProtection algorithmName="SHA-512" hashValue="mlyBjw28rEB3G4J8l4Kelm4fY8dqWpMh2S3vjXRxD4uDVMndvl9F9+6T0Jw79yLOtnX2eg+Do3qXY3hYVZsAMA==" saltValue="jyPxiUwkcD6kXC7jfiyfjA==" spinCount="100000" sheet="1" objects="1" scenarios="1"/>
  <mergeCells count="12">
    <mergeCell ref="B11:C11"/>
    <mergeCell ref="A35:E35"/>
    <mergeCell ref="A66:J66"/>
    <mergeCell ref="D44:I44"/>
    <mergeCell ref="D46:I46"/>
    <mergeCell ref="A21:E21"/>
    <mergeCell ref="D45:I45"/>
    <mergeCell ref="A49:D49"/>
    <mergeCell ref="A62:J62"/>
    <mergeCell ref="A63:J63"/>
    <mergeCell ref="A64:J64"/>
    <mergeCell ref="A65:J65"/>
  </mergeCells>
  <printOptions horizontalCentered="1" verticalCentered="1"/>
  <pageMargins left="0.19685039370078741" right="0.19685039370078741" top="0.55118110236220474" bottom="0.55118110236220474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5"/>
  <sheetViews>
    <sheetView showGridLines="0" zoomScale="94" zoomScaleNormal="94" workbookViewId="0">
      <selection activeCell="C11" sqref="C11"/>
    </sheetView>
  </sheetViews>
  <sheetFormatPr defaultColWidth="16.5703125" defaultRowHeight="12.75" x14ac:dyDescent="0.2"/>
  <cols>
    <col min="1" max="1" width="4" style="1" customWidth="1"/>
    <col min="2" max="2" width="20.140625" style="1" customWidth="1"/>
    <col min="3" max="3" width="9.5703125" style="1" customWidth="1"/>
    <col min="4" max="4" width="14.5703125" style="1" customWidth="1"/>
    <col min="5" max="5" width="13.7109375" style="1" customWidth="1"/>
    <col min="6" max="6" width="1.42578125" style="25" customWidth="1"/>
    <col min="7" max="7" width="0.28515625" style="1" customWidth="1"/>
    <col min="8" max="8" width="11.7109375" style="1" customWidth="1"/>
    <col min="9" max="9" width="8.7109375" style="1" customWidth="1"/>
    <col min="10" max="11" width="10.28515625" style="1" customWidth="1"/>
    <col min="12" max="13" width="12.140625" style="1" customWidth="1"/>
    <col min="14" max="14" width="13.42578125" style="157" customWidth="1"/>
    <col min="15" max="17" width="0.28515625" style="149" customWidth="1"/>
    <col min="18" max="18" width="4" style="1" customWidth="1"/>
    <col min="19" max="19" width="32.42578125" style="1" customWidth="1"/>
    <col min="20" max="20" width="3.85546875" style="1" customWidth="1"/>
    <col min="21" max="16384" width="16.5703125" style="1"/>
  </cols>
  <sheetData>
    <row r="1" spans="1:20" ht="13.5" customHeight="1" thickBot="1" x14ac:dyDescent="0.3">
      <c r="A1" s="211" t="s">
        <v>19</v>
      </c>
      <c r="B1" s="212"/>
      <c r="C1" s="213"/>
      <c r="D1" s="2"/>
      <c r="E1" s="2"/>
      <c r="F1" s="17"/>
      <c r="G1" s="2"/>
      <c r="H1" s="69" t="s">
        <v>71</v>
      </c>
      <c r="I1" s="68">
        <v>0.1</v>
      </c>
      <c r="J1" s="2"/>
      <c r="K1" s="2"/>
      <c r="L1" s="2"/>
      <c r="M1" s="2"/>
      <c r="N1" s="18"/>
      <c r="O1" s="146"/>
      <c r="P1" s="146"/>
      <c r="Q1" s="146"/>
      <c r="R1" s="2"/>
      <c r="S1" s="202" t="s">
        <v>133</v>
      </c>
      <c r="T1" s="202"/>
    </row>
    <row r="2" spans="1:20" ht="6.4" customHeight="1" x14ac:dyDescent="0.2">
      <c r="A2" s="2"/>
      <c r="B2" s="2"/>
      <c r="C2" s="2"/>
      <c r="D2" s="2"/>
      <c r="E2" s="2"/>
      <c r="F2" s="17"/>
      <c r="G2" s="2"/>
      <c r="H2" s="2"/>
      <c r="I2" s="2"/>
      <c r="J2" s="2"/>
      <c r="K2" s="2"/>
      <c r="L2" s="2"/>
      <c r="M2" s="2"/>
      <c r="N2" s="18"/>
      <c r="O2" s="146"/>
      <c r="P2" s="146"/>
      <c r="Q2" s="146"/>
      <c r="R2" s="2"/>
      <c r="S2" s="176"/>
      <c r="T2" s="176"/>
    </row>
    <row r="3" spans="1:20" x14ac:dyDescent="0.2">
      <c r="A3" s="2"/>
      <c r="B3" s="18" t="s">
        <v>21</v>
      </c>
      <c r="C3" s="18"/>
      <c r="D3" s="2"/>
      <c r="E3" s="2"/>
      <c r="F3" s="17"/>
      <c r="G3" s="2"/>
      <c r="H3" s="2"/>
      <c r="I3" s="2"/>
      <c r="J3" s="2"/>
      <c r="K3" s="2"/>
      <c r="L3" s="2"/>
      <c r="M3" s="2"/>
      <c r="N3" s="18"/>
      <c r="O3" s="146"/>
      <c r="P3" s="146"/>
      <c r="Q3" s="146"/>
      <c r="R3" s="2"/>
      <c r="S3" s="202" t="s">
        <v>134</v>
      </c>
      <c r="T3" s="202"/>
    </row>
    <row r="4" spans="1:20" ht="6.4" customHeight="1" thickBot="1" x14ac:dyDescent="0.25">
      <c r="A4" s="2"/>
      <c r="B4" s="18"/>
      <c r="C4" s="18"/>
      <c r="D4" s="2"/>
      <c r="E4" s="2"/>
      <c r="F4" s="17"/>
      <c r="G4" s="2"/>
      <c r="H4" s="2"/>
      <c r="I4" s="2"/>
      <c r="J4" s="2"/>
      <c r="K4" s="2"/>
      <c r="L4" s="2"/>
      <c r="M4" s="2"/>
      <c r="N4" s="18"/>
      <c r="O4" s="146"/>
      <c r="P4" s="146"/>
      <c r="Q4" s="146"/>
      <c r="R4" s="2"/>
    </row>
    <row r="5" spans="1:20" ht="13.5" thickBot="1" x14ac:dyDescent="0.25">
      <c r="A5" s="2"/>
      <c r="B5" s="19" t="s">
        <v>117</v>
      </c>
      <c r="C5" s="19"/>
      <c r="D5" s="66">
        <v>994477.75</v>
      </c>
      <c r="E5" s="10" t="s">
        <v>114</v>
      </c>
      <c r="F5" s="2"/>
      <c r="G5" s="2"/>
      <c r="H5" s="2"/>
      <c r="I5" s="2"/>
      <c r="J5" s="2"/>
      <c r="K5" s="2"/>
      <c r="L5" s="2"/>
      <c r="M5" s="2"/>
      <c r="N5" s="18"/>
      <c r="O5" s="146"/>
      <c r="P5" s="146"/>
      <c r="Q5" s="146"/>
      <c r="R5" s="2"/>
      <c r="S5" s="203" t="s">
        <v>135</v>
      </c>
      <c r="T5" s="203"/>
    </row>
    <row r="6" spans="1:20" ht="6.75" customHeight="1" thickBot="1" x14ac:dyDescent="0.25">
      <c r="A6" s="2"/>
      <c r="B6" s="17"/>
      <c r="C6" s="17"/>
      <c r="D6" s="17"/>
      <c r="E6" s="17"/>
      <c r="F6" s="2"/>
      <c r="G6" s="2"/>
      <c r="H6" s="2"/>
      <c r="I6" s="2"/>
      <c r="J6" s="2"/>
      <c r="K6" s="2"/>
      <c r="L6" s="2"/>
      <c r="M6" s="2"/>
      <c r="N6" s="18"/>
      <c r="O6" s="146"/>
      <c r="P6" s="146"/>
      <c r="Q6" s="146"/>
      <c r="R6" s="2"/>
    </row>
    <row r="7" spans="1:20" ht="13.5" thickBot="1" x14ac:dyDescent="0.25">
      <c r="A7" s="2"/>
      <c r="B7" s="19" t="s">
        <v>116</v>
      </c>
      <c r="C7" s="75">
        <v>0.30005700000000002</v>
      </c>
      <c r="D7" s="8">
        <f>'% di COMPLETAM'!D5*C7</f>
        <v>298400.01023175003</v>
      </c>
      <c r="E7" s="19"/>
      <c r="F7" s="2"/>
      <c r="G7" s="2"/>
      <c r="H7" s="2"/>
      <c r="I7" s="2"/>
      <c r="J7" s="2"/>
      <c r="K7" s="2"/>
      <c r="L7" s="2"/>
      <c r="M7" s="2"/>
      <c r="N7" s="18"/>
      <c r="O7" s="146"/>
      <c r="P7" s="146"/>
      <c r="Q7" s="146"/>
      <c r="R7" s="2"/>
    </row>
    <row r="8" spans="1:20" x14ac:dyDescent="0.2">
      <c r="A8" s="2"/>
      <c r="B8" s="19" t="s">
        <v>115</v>
      </c>
      <c r="C8" s="173"/>
      <c r="D8" s="8" t="s">
        <v>122</v>
      </c>
      <c r="E8" s="18"/>
      <c r="F8" s="2"/>
      <c r="G8" s="2"/>
      <c r="H8" s="2"/>
      <c r="I8" s="2"/>
      <c r="J8" s="2"/>
      <c r="K8" s="2"/>
      <c r="L8" s="2"/>
      <c r="M8" s="2"/>
      <c r="N8" s="18"/>
      <c r="O8" s="146"/>
      <c r="P8" s="146"/>
      <c r="Q8" s="146"/>
      <c r="R8" s="2"/>
    </row>
    <row r="9" spans="1:20" x14ac:dyDescent="0.2">
      <c r="A9" s="2"/>
      <c r="B9" s="17"/>
      <c r="C9" s="174"/>
      <c r="D9" s="144"/>
      <c r="E9" s="18"/>
      <c r="F9" s="2"/>
      <c r="G9" s="2"/>
      <c r="H9" s="2"/>
      <c r="I9" s="2"/>
      <c r="J9" s="2"/>
      <c r="K9" s="2"/>
      <c r="L9" s="2"/>
      <c r="M9" s="2"/>
      <c r="N9" s="18"/>
      <c r="O9" s="146"/>
      <c r="P9" s="146"/>
      <c r="Q9" s="146"/>
      <c r="R9" s="2"/>
    </row>
    <row r="10" spans="1:20" ht="13.5" thickBot="1" x14ac:dyDescent="0.25">
      <c r="A10" s="2"/>
      <c r="B10" s="17"/>
      <c r="C10" s="175"/>
      <c r="D10" s="17"/>
      <c r="E10" s="17"/>
      <c r="F10" s="2"/>
      <c r="G10" s="2"/>
      <c r="H10" s="2"/>
      <c r="I10" s="2"/>
      <c r="J10" s="2"/>
      <c r="K10" s="2"/>
      <c r="L10" s="2"/>
      <c r="M10" s="2"/>
      <c r="N10" s="18"/>
      <c r="O10" s="146"/>
      <c r="P10" s="146"/>
      <c r="Q10" s="146"/>
      <c r="R10" s="2"/>
    </row>
    <row r="11" spans="1:20" ht="13.5" thickBot="1" x14ac:dyDescent="0.25">
      <c r="A11" s="2"/>
      <c r="B11" s="19" t="s">
        <v>118</v>
      </c>
      <c r="C11" s="75">
        <v>0</v>
      </c>
      <c r="D11" s="17" t="s">
        <v>24</v>
      </c>
      <c r="E11" s="17"/>
      <c r="F11" s="2"/>
      <c r="G11" s="2"/>
      <c r="H11" s="2"/>
      <c r="I11" s="2"/>
      <c r="J11" s="2"/>
      <c r="K11" s="2"/>
      <c r="L11" s="2"/>
      <c r="M11" s="2"/>
      <c r="N11" s="18"/>
      <c r="O11" s="146"/>
      <c r="P11" s="146"/>
      <c r="Q11" s="146"/>
      <c r="R11" s="2"/>
    </row>
    <row r="12" spans="1:20" ht="6.75" customHeight="1" thickBot="1" x14ac:dyDescent="0.25">
      <c r="A12" s="2"/>
      <c r="B12" s="17"/>
      <c r="C12" s="17"/>
      <c r="D12" s="17"/>
      <c r="E12" s="17"/>
      <c r="F12" s="2"/>
      <c r="G12" s="2"/>
      <c r="H12" s="2"/>
      <c r="I12" s="2"/>
      <c r="J12" s="2"/>
      <c r="K12" s="2"/>
      <c r="L12" s="2"/>
      <c r="M12" s="2"/>
      <c r="N12" s="18"/>
      <c r="O12" s="146"/>
      <c r="P12" s="146"/>
      <c r="Q12" s="146"/>
      <c r="R12" s="2"/>
    </row>
    <row r="13" spans="1:20" ht="13.5" thickBot="1" x14ac:dyDescent="0.25">
      <c r="A13" s="2"/>
      <c r="B13" s="19" t="s">
        <v>48</v>
      </c>
      <c r="C13" s="2"/>
      <c r="D13" s="67">
        <v>44531</v>
      </c>
      <c r="E13" s="2" t="s">
        <v>50</v>
      </c>
      <c r="F13" s="2"/>
      <c r="G13" s="2"/>
      <c r="H13" s="2"/>
      <c r="I13" s="2"/>
      <c r="J13" s="2"/>
      <c r="K13" s="2"/>
      <c r="L13" s="2"/>
      <c r="M13" s="2"/>
      <c r="N13" s="18"/>
      <c r="O13" s="146"/>
      <c r="P13" s="146"/>
      <c r="Q13" s="146"/>
      <c r="R13" s="2"/>
    </row>
    <row r="14" spans="1:20" ht="13.5" thickBot="1" x14ac:dyDescent="0.25">
      <c r="A14" s="2"/>
      <c r="B14" s="19" t="s">
        <v>49</v>
      </c>
      <c r="C14" s="2"/>
      <c r="D14" s="67">
        <v>44887</v>
      </c>
      <c r="E14" s="2" t="s">
        <v>50</v>
      </c>
      <c r="F14" s="24"/>
      <c r="G14" s="2"/>
      <c r="H14" s="2"/>
      <c r="I14" s="2"/>
      <c r="J14" s="2"/>
      <c r="K14" s="2"/>
      <c r="L14" s="2"/>
      <c r="M14" s="2"/>
      <c r="N14" s="18"/>
      <c r="O14" s="146"/>
      <c r="P14" s="146"/>
      <c r="Q14" s="146"/>
      <c r="R14" s="2"/>
    </row>
    <row r="15" spans="1:20" ht="5.25" customHeight="1" thickBot="1" x14ac:dyDescent="0.25">
      <c r="A15" s="2"/>
      <c r="B15" s="2"/>
      <c r="C15" s="2"/>
      <c r="D15" s="8"/>
      <c r="E15" s="2"/>
      <c r="F15" s="24"/>
      <c r="G15" s="2"/>
      <c r="H15" s="2"/>
      <c r="I15" s="2"/>
      <c r="J15" s="2"/>
      <c r="K15" s="2"/>
      <c r="L15" s="2"/>
      <c r="M15" s="2"/>
      <c r="N15" s="18"/>
      <c r="O15" s="146"/>
      <c r="P15" s="146"/>
      <c r="Q15" s="146"/>
      <c r="R15" s="2"/>
    </row>
    <row r="16" spans="1:20" ht="13.5" thickBot="1" x14ac:dyDescent="0.25">
      <c r="A16" s="2"/>
      <c r="B16" s="145" t="s">
        <v>107</v>
      </c>
      <c r="C16" s="134"/>
      <c r="D16" s="136">
        <v>0.75</v>
      </c>
      <c r="E16" s="134" t="s">
        <v>108</v>
      </c>
      <c r="F16" s="135"/>
      <c r="G16" s="134"/>
      <c r="H16" s="134"/>
      <c r="I16" s="134"/>
      <c r="J16" s="134"/>
      <c r="K16" s="134"/>
      <c r="L16" s="134"/>
      <c r="M16" s="134"/>
      <c r="N16" s="167"/>
      <c r="O16" s="147"/>
      <c r="P16" s="146"/>
      <c r="Q16" s="146"/>
      <c r="R16" s="2"/>
    </row>
    <row r="17" spans="1:18" x14ac:dyDescent="0.2">
      <c r="A17" s="2"/>
      <c r="B17" s="2"/>
      <c r="C17" s="2"/>
      <c r="D17" s="8"/>
      <c r="E17" s="134" t="s">
        <v>113</v>
      </c>
      <c r="F17" s="135"/>
      <c r="G17" s="134"/>
      <c r="H17" s="134"/>
      <c r="I17" s="134"/>
      <c r="J17" s="134"/>
      <c r="K17" s="134"/>
      <c r="L17" s="134"/>
      <c r="M17" s="134"/>
      <c r="N17" s="167"/>
      <c r="O17" s="147"/>
      <c r="P17" s="146"/>
      <c r="Q17" s="146"/>
      <c r="R17" s="2"/>
    </row>
    <row r="18" spans="1:18" ht="13.5" thickBot="1" x14ac:dyDescent="0.25">
      <c r="A18" s="2"/>
      <c r="B18" s="2"/>
      <c r="C18" s="2"/>
      <c r="D18" s="8"/>
      <c r="E18" s="2"/>
      <c r="F18" s="24"/>
      <c r="G18" s="2"/>
      <c r="H18" s="2"/>
      <c r="I18" s="2"/>
      <c r="J18" s="2"/>
      <c r="K18" s="2"/>
      <c r="L18" s="2"/>
      <c r="M18" s="2"/>
      <c r="N18" s="18"/>
      <c r="O18" s="146"/>
      <c r="P18" s="146"/>
      <c r="Q18" s="146"/>
      <c r="R18" s="2"/>
    </row>
    <row r="19" spans="1:18" s="158" customFormat="1" ht="13.5" thickBot="1" x14ac:dyDescent="0.25">
      <c r="A19" s="19"/>
      <c r="B19" s="19"/>
      <c r="C19" s="19"/>
      <c r="D19" s="207" t="s">
        <v>125</v>
      </c>
      <c r="E19" s="208"/>
      <c r="F19" s="208"/>
      <c r="G19" s="208"/>
      <c r="H19" s="209"/>
      <c r="I19" s="19"/>
      <c r="J19" s="207" t="s">
        <v>128</v>
      </c>
      <c r="K19" s="210"/>
      <c r="L19" s="207" t="s">
        <v>129</v>
      </c>
      <c r="M19" s="209"/>
      <c r="N19" s="19"/>
      <c r="O19" s="19"/>
      <c r="P19" s="19"/>
      <c r="Q19" s="19"/>
      <c r="R19" s="19"/>
    </row>
    <row r="20" spans="1:18" s="133" customFormat="1" ht="13.5" thickBot="1" x14ac:dyDescent="0.25">
      <c r="A20" s="154"/>
      <c r="B20" s="155" t="s">
        <v>124</v>
      </c>
      <c r="C20" s="156" t="s">
        <v>106</v>
      </c>
      <c r="D20" s="159" t="s">
        <v>126</v>
      </c>
      <c r="E20" s="163" t="s">
        <v>119</v>
      </c>
      <c r="F20" s="164"/>
      <c r="G20" s="164"/>
      <c r="H20" s="160" t="s">
        <v>120</v>
      </c>
      <c r="I20" s="162" t="s">
        <v>121</v>
      </c>
      <c r="J20" s="159" t="s">
        <v>26</v>
      </c>
      <c r="K20" s="161" t="s">
        <v>127</v>
      </c>
      <c r="L20" s="159" t="s">
        <v>26</v>
      </c>
      <c r="M20" s="160" t="s">
        <v>127</v>
      </c>
      <c r="N20" s="168"/>
      <c r="O20" s="148"/>
      <c r="P20" s="148"/>
      <c r="Q20" s="148"/>
      <c r="R20" s="132"/>
    </row>
    <row r="21" spans="1:18" x14ac:dyDescent="0.2">
      <c r="A21" s="2">
        <f>IF(MONTH($D$13)&gt;G21,0,G21)</f>
        <v>0</v>
      </c>
      <c r="B21" s="2">
        <f>IF(A21=0,0,VLOOKUP(A21,Parametri!$A$1:$B$12,2,FALSE))</f>
        <v>0</v>
      </c>
      <c r="C21" s="205">
        <f>YEAR(D13)</f>
        <v>2021</v>
      </c>
      <c r="D21" s="70"/>
      <c r="E21" s="18">
        <f>D21</f>
        <v>0</v>
      </c>
      <c r="F21" s="18"/>
      <c r="G21" s="18">
        <v>1</v>
      </c>
      <c r="H21" s="18"/>
      <c r="I21" s="150">
        <f t="shared" ref="I21:I26" si="0">E21/$E$57</f>
        <v>0</v>
      </c>
      <c r="J21" s="152">
        <f>E21*$C$11</f>
        <v>0</v>
      </c>
      <c r="K21" s="165">
        <f>J21</f>
        <v>0</v>
      </c>
      <c r="L21" s="152">
        <f t="shared" ref="L21:L56" si="1">$D$7*I21</f>
        <v>0</v>
      </c>
      <c r="M21" s="165">
        <f>L21</f>
        <v>0</v>
      </c>
      <c r="N21" s="169" t="str">
        <f t="shared" ref="N21:N32" si="2">IF($C$21=0,"",IF(DATE($C$21,A21,DAY($D$14))=$D$14,"Fine lavori",IF(DATE($C$21,A21,DAY($D$13))=$D$13,"Inizio lavori","")))</f>
        <v/>
      </c>
      <c r="O21" s="146">
        <f t="shared" ref="O21:O26" si="3">IF(N21="Fine Lavori",1,0)</f>
        <v>0</v>
      </c>
      <c r="P21" s="146"/>
      <c r="Q21" s="146">
        <f t="shared" ref="Q21:Q56" si="4">IF(A21=0,0,1)</f>
        <v>0</v>
      </c>
      <c r="R21" s="2"/>
    </row>
    <row r="22" spans="1:18" x14ac:dyDescent="0.2">
      <c r="A22" s="2">
        <f t="shared" ref="A22:A32" si="5">IF(MONTH($D$13)&gt;G22,0,G22)</f>
        <v>0</v>
      </c>
      <c r="B22" s="2">
        <f>IF(A22=0,0,VLOOKUP(A22,Parametri!$A$1:$B$12,2,FALSE))</f>
        <v>0</v>
      </c>
      <c r="C22" s="205"/>
      <c r="D22" s="70"/>
      <c r="E22" s="18">
        <f t="shared" ref="E22:E31" si="6">E21+D22</f>
        <v>0</v>
      </c>
      <c r="F22" s="18"/>
      <c r="G22" s="18">
        <v>2</v>
      </c>
      <c r="H22" s="18"/>
      <c r="I22" s="150">
        <f t="shared" si="0"/>
        <v>0</v>
      </c>
      <c r="J22" s="152">
        <f>E22*$C$11</f>
        <v>0</v>
      </c>
      <c r="K22" s="165">
        <f>J22-J21</f>
        <v>0</v>
      </c>
      <c r="L22" s="152">
        <f t="shared" si="1"/>
        <v>0</v>
      </c>
      <c r="M22" s="165">
        <f>L22-L21</f>
        <v>0</v>
      </c>
      <c r="N22" s="170" t="str">
        <f t="shared" si="2"/>
        <v/>
      </c>
      <c r="O22" s="146">
        <f t="shared" si="3"/>
        <v>0</v>
      </c>
      <c r="P22" s="146"/>
      <c r="Q22" s="146">
        <f t="shared" si="4"/>
        <v>0</v>
      </c>
      <c r="R22" s="2"/>
    </row>
    <row r="23" spans="1:18" x14ac:dyDescent="0.2">
      <c r="A23" s="2">
        <f t="shared" si="5"/>
        <v>0</v>
      </c>
      <c r="B23" s="2">
        <f>IF(A23=0,0,VLOOKUP(A23,Parametri!$A$1:$B$12,2,FALSE))</f>
        <v>0</v>
      </c>
      <c r="C23" s="205"/>
      <c r="D23" s="70"/>
      <c r="E23" s="18">
        <f t="shared" si="6"/>
        <v>0</v>
      </c>
      <c r="F23" s="18"/>
      <c r="G23" s="18">
        <v>3</v>
      </c>
      <c r="H23" s="18"/>
      <c r="I23" s="150">
        <f t="shared" si="0"/>
        <v>0</v>
      </c>
      <c r="J23" s="152">
        <f t="shared" ref="J23:J56" si="7">E23*$C$11</f>
        <v>0</v>
      </c>
      <c r="K23" s="165">
        <f t="shared" ref="K23:K56" si="8">J23-J22</f>
        <v>0</v>
      </c>
      <c r="L23" s="152">
        <f t="shared" si="1"/>
        <v>0</v>
      </c>
      <c r="M23" s="165">
        <f t="shared" ref="M23:M56" si="9">L23-L22</f>
        <v>0</v>
      </c>
      <c r="N23" s="170" t="str">
        <f t="shared" si="2"/>
        <v/>
      </c>
      <c r="O23" s="146">
        <f t="shared" si="3"/>
        <v>0</v>
      </c>
      <c r="P23" s="146"/>
      <c r="Q23" s="146">
        <f t="shared" si="4"/>
        <v>0</v>
      </c>
      <c r="R23" s="2"/>
    </row>
    <row r="24" spans="1:18" x14ac:dyDescent="0.2">
      <c r="A24" s="2">
        <f t="shared" si="5"/>
        <v>0</v>
      </c>
      <c r="B24" s="2">
        <f>IF(A24=0,0,VLOOKUP(A24,Parametri!$A$1:$B$12,2,FALSE))</f>
        <v>0</v>
      </c>
      <c r="C24" s="205"/>
      <c r="D24" s="70"/>
      <c r="E24" s="18">
        <f t="shared" si="6"/>
        <v>0</v>
      </c>
      <c r="F24" s="18"/>
      <c r="G24" s="18">
        <v>4</v>
      </c>
      <c r="H24" s="18"/>
      <c r="I24" s="150">
        <f t="shared" si="0"/>
        <v>0</v>
      </c>
      <c r="J24" s="152">
        <f t="shared" si="7"/>
        <v>0</v>
      </c>
      <c r="K24" s="165">
        <f t="shared" si="8"/>
        <v>0</v>
      </c>
      <c r="L24" s="152">
        <f t="shared" si="1"/>
        <v>0</v>
      </c>
      <c r="M24" s="165">
        <f t="shared" si="9"/>
        <v>0</v>
      </c>
      <c r="N24" s="170" t="str">
        <f t="shared" si="2"/>
        <v/>
      </c>
      <c r="O24" s="146">
        <f t="shared" si="3"/>
        <v>0</v>
      </c>
      <c r="P24" s="146"/>
      <c r="Q24" s="146">
        <f t="shared" si="4"/>
        <v>0</v>
      </c>
      <c r="R24" s="2"/>
    </row>
    <row r="25" spans="1:18" x14ac:dyDescent="0.2">
      <c r="A25" s="2">
        <f t="shared" si="5"/>
        <v>0</v>
      </c>
      <c r="B25" s="2">
        <f>IF(A25=0,0,VLOOKUP(A25,Parametri!$A$1:$B$12,2,FALSE))</f>
        <v>0</v>
      </c>
      <c r="C25" s="205"/>
      <c r="D25" s="70"/>
      <c r="E25" s="18">
        <f t="shared" si="6"/>
        <v>0</v>
      </c>
      <c r="F25" s="18"/>
      <c r="G25" s="18">
        <v>5</v>
      </c>
      <c r="H25" s="18"/>
      <c r="I25" s="150">
        <f t="shared" si="0"/>
        <v>0</v>
      </c>
      <c r="J25" s="152">
        <f t="shared" si="7"/>
        <v>0</v>
      </c>
      <c r="K25" s="165">
        <f t="shared" si="8"/>
        <v>0</v>
      </c>
      <c r="L25" s="152">
        <f t="shared" si="1"/>
        <v>0</v>
      </c>
      <c r="M25" s="165">
        <f t="shared" si="9"/>
        <v>0</v>
      </c>
      <c r="N25" s="170" t="str">
        <f t="shared" si="2"/>
        <v/>
      </c>
      <c r="O25" s="146">
        <f t="shared" si="3"/>
        <v>0</v>
      </c>
      <c r="P25" s="146"/>
      <c r="Q25" s="146">
        <f t="shared" si="4"/>
        <v>0</v>
      </c>
      <c r="R25" s="2"/>
    </row>
    <row r="26" spans="1:18" x14ac:dyDescent="0.2">
      <c r="A26" s="2">
        <f t="shared" si="5"/>
        <v>0</v>
      </c>
      <c r="B26" s="2">
        <f>IF(A26=0,0,VLOOKUP(A26,Parametri!$A$1:$B$12,2,FALSE))</f>
        <v>0</v>
      </c>
      <c r="C26" s="205"/>
      <c r="D26" s="70"/>
      <c r="E26" s="18">
        <f t="shared" si="6"/>
        <v>0</v>
      </c>
      <c r="F26" s="18"/>
      <c r="G26" s="18">
        <v>6</v>
      </c>
      <c r="H26" s="18"/>
      <c r="I26" s="150">
        <f t="shared" si="0"/>
        <v>0</v>
      </c>
      <c r="J26" s="152">
        <f t="shared" si="7"/>
        <v>0</v>
      </c>
      <c r="K26" s="165">
        <f t="shared" si="8"/>
        <v>0</v>
      </c>
      <c r="L26" s="152">
        <f t="shared" si="1"/>
        <v>0</v>
      </c>
      <c r="M26" s="165">
        <f t="shared" si="9"/>
        <v>0</v>
      </c>
      <c r="N26" s="170" t="str">
        <f t="shared" si="2"/>
        <v/>
      </c>
      <c r="O26" s="146">
        <f t="shared" si="3"/>
        <v>0</v>
      </c>
      <c r="P26" s="146"/>
      <c r="Q26" s="146">
        <f t="shared" si="4"/>
        <v>0</v>
      </c>
      <c r="R26" s="2"/>
    </row>
    <row r="27" spans="1:18" x14ac:dyDescent="0.2">
      <c r="A27" s="2">
        <f t="shared" si="5"/>
        <v>0</v>
      </c>
      <c r="B27" s="2">
        <f>IF(A27=0,0,VLOOKUP(A27,Parametri!$A$1:$B$12,2,FALSE))</f>
        <v>0</v>
      </c>
      <c r="C27" s="205"/>
      <c r="D27" s="70"/>
      <c r="E27" s="18">
        <f t="shared" si="6"/>
        <v>0</v>
      </c>
      <c r="F27" s="18"/>
      <c r="G27" s="18">
        <v>7</v>
      </c>
      <c r="H27" s="18"/>
      <c r="I27" s="150">
        <f>E27/$E$57</f>
        <v>0</v>
      </c>
      <c r="J27" s="152">
        <f t="shared" si="7"/>
        <v>0</v>
      </c>
      <c r="K27" s="165">
        <f t="shared" si="8"/>
        <v>0</v>
      </c>
      <c r="L27" s="152">
        <f t="shared" si="1"/>
        <v>0</v>
      </c>
      <c r="M27" s="165">
        <f t="shared" si="9"/>
        <v>0</v>
      </c>
      <c r="N27" s="170" t="str">
        <f t="shared" si="2"/>
        <v/>
      </c>
      <c r="O27" s="146">
        <f>IF(N27="Fine Lavori",1,0)</f>
        <v>0</v>
      </c>
      <c r="P27" s="146"/>
      <c r="Q27" s="146">
        <f>IF(A27=0,0,1)</f>
        <v>0</v>
      </c>
      <c r="R27" s="2"/>
    </row>
    <row r="28" spans="1:18" x14ac:dyDescent="0.2">
      <c r="A28" s="2">
        <f t="shared" si="5"/>
        <v>0</v>
      </c>
      <c r="B28" s="2">
        <f>IF(A28=0,0,VLOOKUP(A28,Parametri!$A$1:$B$12,2,FALSE))</f>
        <v>0</v>
      </c>
      <c r="C28" s="205"/>
      <c r="D28" s="70"/>
      <c r="E28" s="18">
        <f t="shared" si="6"/>
        <v>0</v>
      </c>
      <c r="F28" s="18"/>
      <c r="G28" s="18">
        <v>8</v>
      </c>
      <c r="H28" s="18"/>
      <c r="I28" s="150">
        <f t="shared" ref="I28:I56" si="10">E28/$E$57</f>
        <v>0</v>
      </c>
      <c r="J28" s="152">
        <f t="shared" si="7"/>
        <v>0</v>
      </c>
      <c r="K28" s="165">
        <f t="shared" si="8"/>
        <v>0</v>
      </c>
      <c r="L28" s="152">
        <f t="shared" si="1"/>
        <v>0</v>
      </c>
      <c r="M28" s="165">
        <f t="shared" si="9"/>
        <v>0</v>
      </c>
      <c r="N28" s="170" t="str">
        <f t="shared" si="2"/>
        <v/>
      </c>
      <c r="O28" s="146">
        <f t="shared" ref="O28:O56" si="11">IF(N28="Fine Lavori",1,0)</f>
        <v>0</v>
      </c>
      <c r="P28" s="146"/>
      <c r="Q28" s="146">
        <f t="shared" si="4"/>
        <v>0</v>
      </c>
      <c r="R28" s="2"/>
    </row>
    <row r="29" spans="1:18" x14ac:dyDescent="0.2">
      <c r="A29" s="2">
        <f t="shared" si="5"/>
        <v>0</v>
      </c>
      <c r="B29" s="2">
        <f>IF(A29=0,0,VLOOKUP(A29,Parametri!$A$1:$B$12,2,FALSE))</f>
        <v>0</v>
      </c>
      <c r="C29" s="205"/>
      <c r="D29" s="70"/>
      <c r="E29" s="18">
        <f t="shared" si="6"/>
        <v>0</v>
      </c>
      <c r="F29" s="18"/>
      <c r="G29" s="18">
        <v>9</v>
      </c>
      <c r="H29" s="18"/>
      <c r="I29" s="150">
        <f t="shared" si="10"/>
        <v>0</v>
      </c>
      <c r="J29" s="152">
        <f t="shared" si="7"/>
        <v>0</v>
      </c>
      <c r="K29" s="165">
        <f t="shared" si="8"/>
        <v>0</v>
      </c>
      <c r="L29" s="152">
        <f t="shared" si="1"/>
        <v>0</v>
      </c>
      <c r="M29" s="165">
        <f t="shared" si="9"/>
        <v>0</v>
      </c>
      <c r="N29" s="170" t="str">
        <f t="shared" si="2"/>
        <v/>
      </c>
      <c r="O29" s="146">
        <f t="shared" si="11"/>
        <v>0</v>
      </c>
      <c r="P29" s="146"/>
      <c r="Q29" s="146">
        <f t="shared" si="4"/>
        <v>0</v>
      </c>
      <c r="R29" s="2"/>
    </row>
    <row r="30" spans="1:18" x14ac:dyDescent="0.2">
      <c r="A30" s="2">
        <f t="shared" si="5"/>
        <v>0</v>
      </c>
      <c r="B30" s="2">
        <f>IF(A30=0,0,VLOOKUP(A30,Parametri!$A$1:$B$12,2,FALSE))</f>
        <v>0</v>
      </c>
      <c r="C30" s="205"/>
      <c r="D30" s="70"/>
      <c r="E30" s="18">
        <f t="shared" si="6"/>
        <v>0</v>
      </c>
      <c r="F30" s="18"/>
      <c r="G30" s="18">
        <v>10</v>
      </c>
      <c r="H30" s="18"/>
      <c r="I30" s="150">
        <f t="shared" si="10"/>
        <v>0</v>
      </c>
      <c r="J30" s="152">
        <f t="shared" si="7"/>
        <v>0</v>
      </c>
      <c r="K30" s="165">
        <f t="shared" si="8"/>
        <v>0</v>
      </c>
      <c r="L30" s="152">
        <f t="shared" si="1"/>
        <v>0</v>
      </c>
      <c r="M30" s="165">
        <f t="shared" si="9"/>
        <v>0</v>
      </c>
      <c r="N30" s="170" t="str">
        <f t="shared" si="2"/>
        <v/>
      </c>
      <c r="O30" s="146">
        <f t="shared" si="11"/>
        <v>0</v>
      </c>
      <c r="P30" s="146"/>
      <c r="Q30" s="146">
        <f t="shared" si="4"/>
        <v>0</v>
      </c>
      <c r="R30" s="2"/>
    </row>
    <row r="31" spans="1:18" x14ac:dyDescent="0.2">
      <c r="A31" s="2">
        <f t="shared" si="5"/>
        <v>0</v>
      </c>
      <c r="B31" s="2">
        <f>IF(A31=0,0,VLOOKUP(A31,Parametri!$A$1:$B$12,2,FALSE))</f>
        <v>0</v>
      </c>
      <c r="C31" s="205"/>
      <c r="D31" s="70"/>
      <c r="E31" s="18">
        <f t="shared" si="6"/>
        <v>0</v>
      </c>
      <c r="F31" s="18"/>
      <c r="G31" s="18">
        <v>11</v>
      </c>
      <c r="H31" s="18"/>
      <c r="I31" s="150">
        <f t="shared" si="10"/>
        <v>0</v>
      </c>
      <c r="J31" s="152">
        <f t="shared" si="7"/>
        <v>0</v>
      </c>
      <c r="K31" s="165">
        <f t="shared" si="8"/>
        <v>0</v>
      </c>
      <c r="L31" s="152">
        <f t="shared" si="1"/>
        <v>0</v>
      </c>
      <c r="M31" s="165">
        <f t="shared" si="9"/>
        <v>0</v>
      </c>
      <c r="N31" s="170" t="str">
        <f t="shared" si="2"/>
        <v/>
      </c>
      <c r="O31" s="146">
        <f t="shared" si="11"/>
        <v>0</v>
      </c>
      <c r="P31" s="146"/>
      <c r="Q31" s="146">
        <f t="shared" si="4"/>
        <v>0</v>
      </c>
      <c r="R31" s="2"/>
    </row>
    <row r="32" spans="1:18" x14ac:dyDescent="0.2">
      <c r="A32" s="12">
        <f t="shared" si="5"/>
        <v>12</v>
      </c>
      <c r="B32" s="12" t="str">
        <f>IF(A32=0,0,VLOOKUP(A32,Parametri!$A$1:$B$12,2,FALSE))</f>
        <v>Dicembre</v>
      </c>
      <c r="C32" s="206"/>
      <c r="D32" s="71">
        <v>41686</v>
      </c>
      <c r="E32" s="72">
        <f t="shared" ref="E32:E56" si="12">E31+D32</f>
        <v>41686</v>
      </c>
      <c r="F32" s="74"/>
      <c r="G32" s="74">
        <v>12</v>
      </c>
      <c r="H32" s="74">
        <f>SUM(D21:D32)</f>
        <v>41686</v>
      </c>
      <c r="I32" s="151">
        <f t="shared" si="10"/>
        <v>1</v>
      </c>
      <c r="J32" s="153">
        <f t="shared" si="7"/>
        <v>0</v>
      </c>
      <c r="K32" s="166">
        <f t="shared" si="8"/>
        <v>0</v>
      </c>
      <c r="L32" s="153">
        <f t="shared" si="1"/>
        <v>298400.01023175003</v>
      </c>
      <c r="M32" s="166">
        <f t="shared" si="9"/>
        <v>298400.01023175003</v>
      </c>
      <c r="N32" s="171" t="str">
        <f t="shared" si="2"/>
        <v>Inizio lavori</v>
      </c>
      <c r="O32" s="146">
        <f t="shared" si="11"/>
        <v>0</v>
      </c>
      <c r="P32" s="146">
        <f>SUM(O21:O32)</f>
        <v>0</v>
      </c>
      <c r="Q32" s="146">
        <f t="shared" si="4"/>
        <v>1</v>
      </c>
      <c r="R32" s="2"/>
    </row>
    <row r="33" spans="1:18" x14ac:dyDescent="0.2">
      <c r="A33" s="2">
        <f t="shared" ref="A33:A44" si="13">IF($C$33=0,0,IF($C$33&lt;YEAR($D$14),G33,IF($C$33=YEAR($D$14),IF(MONTH($D$14)&gt;=G33,G33,0))))</f>
        <v>1</v>
      </c>
      <c r="B33" s="2" t="str">
        <f>IF(A33=0,0,VLOOKUP(A33,Parametri!$A$1:$B$12,2,FALSE))</f>
        <v>Gennaio</v>
      </c>
      <c r="C33" s="204">
        <f>C21+1</f>
        <v>2022</v>
      </c>
      <c r="D33" s="70"/>
      <c r="E33" s="18">
        <f t="shared" si="12"/>
        <v>41686</v>
      </c>
      <c r="F33" s="18"/>
      <c r="G33" s="18">
        <v>1</v>
      </c>
      <c r="H33" s="18"/>
      <c r="I33" s="150">
        <f t="shared" si="10"/>
        <v>1</v>
      </c>
      <c r="J33" s="152">
        <f t="shared" si="7"/>
        <v>0</v>
      </c>
      <c r="K33" s="165">
        <f t="shared" si="8"/>
        <v>0</v>
      </c>
      <c r="L33" s="152">
        <f t="shared" si="1"/>
        <v>298400.01023175003</v>
      </c>
      <c r="M33" s="165">
        <f t="shared" si="9"/>
        <v>0</v>
      </c>
      <c r="N33" s="169" t="str">
        <f t="shared" ref="N33:N44" si="14">IF($C$33=0,"",IF(DATE($C$33,A33,DAY($D$14))=$D$14,"Fine lavori",IF(DATE($C$33,A33,DAY($D$13))=$D$13,"Inizio lavori","")))</f>
        <v/>
      </c>
      <c r="O33" s="146">
        <f t="shared" si="11"/>
        <v>0</v>
      </c>
      <c r="P33" s="146"/>
      <c r="Q33" s="146">
        <f t="shared" si="4"/>
        <v>1</v>
      </c>
      <c r="R33" s="2"/>
    </row>
    <row r="34" spans="1:18" x14ac:dyDescent="0.2">
      <c r="A34" s="2">
        <f t="shared" si="13"/>
        <v>2</v>
      </c>
      <c r="B34" s="2" t="str">
        <f>IF(A34=0,0,VLOOKUP(A34,Parametri!$A$1:$B$12,2,FALSE))</f>
        <v>Febbraio</v>
      </c>
      <c r="C34" s="205"/>
      <c r="D34" s="70"/>
      <c r="E34" s="18">
        <f t="shared" si="12"/>
        <v>41686</v>
      </c>
      <c r="F34" s="18"/>
      <c r="G34" s="18">
        <v>2</v>
      </c>
      <c r="H34" s="18"/>
      <c r="I34" s="150">
        <f t="shared" si="10"/>
        <v>1</v>
      </c>
      <c r="J34" s="152">
        <f t="shared" si="7"/>
        <v>0</v>
      </c>
      <c r="K34" s="165">
        <f t="shared" si="8"/>
        <v>0</v>
      </c>
      <c r="L34" s="152">
        <f t="shared" si="1"/>
        <v>298400.01023175003</v>
      </c>
      <c r="M34" s="165">
        <f t="shared" si="9"/>
        <v>0</v>
      </c>
      <c r="N34" s="170" t="str">
        <f t="shared" si="14"/>
        <v/>
      </c>
      <c r="O34" s="146">
        <f t="shared" si="11"/>
        <v>0</v>
      </c>
      <c r="P34" s="146"/>
      <c r="Q34" s="146">
        <f t="shared" si="4"/>
        <v>1</v>
      </c>
      <c r="R34" s="2"/>
    </row>
    <row r="35" spans="1:18" x14ac:dyDescent="0.2">
      <c r="A35" s="2">
        <f t="shared" si="13"/>
        <v>3</v>
      </c>
      <c r="B35" s="2" t="str">
        <f>IF(A35=0,0,VLOOKUP(A35,Parametri!$A$1:$B$12,2,FALSE))</f>
        <v>Marzo</v>
      </c>
      <c r="C35" s="205"/>
      <c r="D35" s="70"/>
      <c r="E35" s="18">
        <f t="shared" si="12"/>
        <v>41686</v>
      </c>
      <c r="F35" s="18"/>
      <c r="G35" s="18">
        <v>3</v>
      </c>
      <c r="H35" s="18"/>
      <c r="I35" s="150">
        <f t="shared" si="10"/>
        <v>1</v>
      </c>
      <c r="J35" s="152">
        <f t="shared" si="7"/>
        <v>0</v>
      </c>
      <c r="K35" s="165">
        <f t="shared" si="8"/>
        <v>0</v>
      </c>
      <c r="L35" s="152">
        <f t="shared" si="1"/>
        <v>298400.01023175003</v>
      </c>
      <c r="M35" s="165">
        <f t="shared" si="9"/>
        <v>0</v>
      </c>
      <c r="N35" s="170" t="str">
        <f t="shared" si="14"/>
        <v/>
      </c>
      <c r="O35" s="146">
        <f t="shared" si="11"/>
        <v>0</v>
      </c>
      <c r="P35" s="146"/>
      <c r="Q35" s="146">
        <f t="shared" si="4"/>
        <v>1</v>
      </c>
      <c r="R35" s="2"/>
    </row>
    <row r="36" spans="1:18" x14ac:dyDescent="0.2">
      <c r="A36" s="2">
        <f t="shared" si="13"/>
        <v>4</v>
      </c>
      <c r="B36" s="2" t="str">
        <f>IF(A36=0,0,VLOOKUP(A36,Parametri!$A$1:$B$12,2,FALSE))</f>
        <v>Aprile</v>
      </c>
      <c r="C36" s="205"/>
      <c r="D36" s="70"/>
      <c r="E36" s="18">
        <f t="shared" si="12"/>
        <v>41686</v>
      </c>
      <c r="F36" s="18"/>
      <c r="G36" s="18">
        <v>4</v>
      </c>
      <c r="H36" s="18"/>
      <c r="I36" s="150">
        <f t="shared" si="10"/>
        <v>1</v>
      </c>
      <c r="J36" s="152">
        <f t="shared" si="7"/>
        <v>0</v>
      </c>
      <c r="K36" s="165">
        <f t="shared" si="8"/>
        <v>0</v>
      </c>
      <c r="L36" s="152">
        <f t="shared" si="1"/>
        <v>298400.01023175003</v>
      </c>
      <c r="M36" s="165">
        <f t="shared" si="9"/>
        <v>0</v>
      </c>
      <c r="N36" s="170" t="str">
        <f t="shared" si="14"/>
        <v/>
      </c>
      <c r="O36" s="146">
        <f t="shared" si="11"/>
        <v>0</v>
      </c>
      <c r="P36" s="146"/>
      <c r="Q36" s="146">
        <f t="shared" si="4"/>
        <v>1</v>
      </c>
      <c r="R36" s="2"/>
    </row>
    <row r="37" spans="1:18" x14ac:dyDescent="0.2">
      <c r="A37" s="2">
        <f t="shared" si="13"/>
        <v>5</v>
      </c>
      <c r="B37" s="2" t="str">
        <f>IF(A37=0,0,VLOOKUP(A37,Parametri!$A$1:$B$12,2,FALSE))</f>
        <v>Maggio</v>
      </c>
      <c r="C37" s="205"/>
      <c r="D37" s="70"/>
      <c r="E37" s="18">
        <f t="shared" si="12"/>
        <v>41686</v>
      </c>
      <c r="F37" s="18"/>
      <c r="G37" s="18">
        <v>5</v>
      </c>
      <c r="H37" s="18"/>
      <c r="I37" s="150">
        <f t="shared" si="10"/>
        <v>1</v>
      </c>
      <c r="J37" s="152">
        <f t="shared" si="7"/>
        <v>0</v>
      </c>
      <c r="K37" s="165">
        <f t="shared" si="8"/>
        <v>0</v>
      </c>
      <c r="L37" s="152">
        <f t="shared" si="1"/>
        <v>298400.01023175003</v>
      </c>
      <c r="M37" s="165">
        <f t="shared" si="9"/>
        <v>0</v>
      </c>
      <c r="N37" s="170" t="str">
        <f t="shared" si="14"/>
        <v/>
      </c>
      <c r="O37" s="146">
        <f t="shared" si="11"/>
        <v>0</v>
      </c>
      <c r="P37" s="146"/>
      <c r="Q37" s="146">
        <f t="shared" si="4"/>
        <v>1</v>
      </c>
      <c r="R37" s="2"/>
    </row>
    <row r="38" spans="1:18" x14ac:dyDescent="0.2">
      <c r="A38" s="2">
        <f t="shared" si="13"/>
        <v>6</v>
      </c>
      <c r="B38" s="2" t="str">
        <f>IF(A38=0,0,VLOOKUP(A38,Parametri!$A$1:$B$12,2,FALSE))</f>
        <v>Giugno</v>
      </c>
      <c r="C38" s="205"/>
      <c r="D38" s="70"/>
      <c r="E38" s="18">
        <f t="shared" si="12"/>
        <v>41686</v>
      </c>
      <c r="F38" s="18"/>
      <c r="G38" s="18">
        <v>6</v>
      </c>
      <c r="H38" s="18"/>
      <c r="I38" s="150">
        <f t="shared" si="10"/>
        <v>1</v>
      </c>
      <c r="J38" s="152">
        <f t="shared" si="7"/>
        <v>0</v>
      </c>
      <c r="K38" s="165">
        <f t="shared" si="8"/>
        <v>0</v>
      </c>
      <c r="L38" s="152">
        <f t="shared" si="1"/>
        <v>298400.01023175003</v>
      </c>
      <c r="M38" s="165">
        <f t="shared" si="9"/>
        <v>0</v>
      </c>
      <c r="N38" s="170" t="str">
        <f t="shared" si="14"/>
        <v/>
      </c>
      <c r="O38" s="146">
        <f t="shared" si="11"/>
        <v>0</v>
      </c>
      <c r="P38" s="146"/>
      <c r="Q38" s="146">
        <f t="shared" si="4"/>
        <v>1</v>
      </c>
      <c r="R38" s="2"/>
    </row>
    <row r="39" spans="1:18" x14ac:dyDescent="0.2">
      <c r="A39" s="2">
        <f t="shared" si="13"/>
        <v>7</v>
      </c>
      <c r="B39" s="2" t="str">
        <f>IF(A39=0,0,VLOOKUP(A39,Parametri!$A$1:$B$12,2,FALSE))</f>
        <v>Luglio</v>
      </c>
      <c r="C39" s="205"/>
      <c r="D39" s="70"/>
      <c r="E39" s="18">
        <f t="shared" si="12"/>
        <v>41686</v>
      </c>
      <c r="F39" s="18"/>
      <c r="G39" s="18">
        <v>7</v>
      </c>
      <c r="H39" s="18"/>
      <c r="I39" s="150">
        <f t="shared" si="10"/>
        <v>1</v>
      </c>
      <c r="J39" s="152">
        <f t="shared" si="7"/>
        <v>0</v>
      </c>
      <c r="K39" s="165">
        <f t="shared" si="8"/>
        <v>0</v>
      </c>
      <c r="L39" s="152">
        <f t="shared" si="1"/>
        <v>298400.01023175003</v>
      </c>
      <c r="M39" s="165">
        <f t="shared" si="9"/>
        <v>0</v>
      </c>
      <c r="N39" s="170" t="str">
        <f t="shared" si="14"/>
        <v/>
      </c>
      <c r="O39" s="146">
        <f t="shared" si="11"/>
        <v>0</v>
      </c>
      <c r="P39" s="146"/>
      <c r="Q39" s="146">
        <f t="shared" si="4"/>
        <v>1</v>
      </c>
      <c r="R39" s="2"/>
    </row>
    <row r="40" spans="1:18" x14ac:dyDescent="0.2">
      <c r="A40" s="2">
        <f t="shared" si="13"/>
        <v>8</v>
      </c>
      <c r="B40" s="2" t="str">
        <f>IF(A40=0,0,VLOOKUP(A40,Parametri!$A$1:$B$12,2,FALSE))</f>
        <v>Agosto</v>
      </c>
      <c r="C40" s="205"/>
      <c r="D40" s="70"/>
      <c r="E40" s="18">
        <f t="shared" si="12"/>
        <v>41686</v>
      </c>
      <c r="F40" s="18"/>
      <c r="G40" s="18">
        <v>8</v>
      </c>
      <c r="H40" s="18"/>
      <c r="I40" s="150">
        <f t="shared" si="10"/>
        <v>1</v>
      </c>
      <c r="J40" s="152">
        <f t="shared" si="7"/>
        <v>0</v>
      </c>
      <c r="K40" s="165">
        <f t="shared" si="8"/>
        <v>0</v>
      </c>
      <c r="L40" s="152">
        <f t="shared" si="1"/>
        <v>298400.01023175003</v>
      </c>
      <c r="M40" s="165">
        <f t="shared" si="9"/>
        <v>0</v>
      </c>
      <c r="N40" s="170" t="str">
        <f t="shared" si="14"/>
        <v/>
      </c>
      <c r="O40" s="146">
        <f t="shared" si="11"/>
        <v>0</v>
      </c>
      <c r="P40" s="146"/>
      <c r="Q40" s="146">
        <f t="shared" si="4"/>
        <v>1</v>
      </c>
      <c r="R40" s="2"/>
    </row>
    <row r="41" spans="1:18" x14ac:dyDescent="0.2">
      <c r="A41" s="2">
        <f t="shared" si="13"/>
        <v>9</v>
      </c>
      <c r="B41" s="2" t="str">
        <f>IF(A41=0,0,VLOOKUP(A41,Parametri!$A$1:$B$12,2,FALSE))</f>
        <v>Settembre</v>
      </c>
      <c r="C41" s="205"/>
      <c r="D41" s="70"/>
      <c r="E41" s="18">
        <f t="shared" si="12"/>
        <v>41686</v>
      </c>
      <c r="F41" s="18"/>
      <c r="G41" s="18">
        <v>9</v>
      </c>
      <c r="H41" s="18"/>
      <c r="I41" s="150">
        <f t="shared" si="10"/>
        <v>1</v>
      </c>
      <c r="J41" s="152">
        <f t="shared" si="7"/>
        <v>0</v>
      </c>
      <c r="K41" s="165">
        <f t="shared" si="8"/>
        <v>0</v>
      </c>
      <c r="L41" s="152">
        <f t="shared" si="1"/>
        <v>298400.01023175003</v>
      </c>
      <c r="M41" s="165">
        <f t="shared" si="9"/>
        <v>0</v>
      </c>
      <c r="N41" s="170" t="str">
        <f t="shared" si="14"/>
        <v/>
      </c>
      <c r="O41" s="146">
        <f t="shared" si="11"/>
        <v>0</v>
      </c>
      <c r="P41" s="146"/>
      <c r="Q41" s="146">
        <f t="shared" si="4"/>
        <v>1</v>
      </c>
      <c r="R41" s="2"/>
    </row>
    <row r="42" spans="1:18" x14ac:dyDescent="0.2">
      <c r="A42" s="2">
        <f t="shared" si="13"/>
        <v>10</v>
      </c>
      <c r="B42" s="2" t="str">
        <f>IF(A42=0,0,VLOOKUP(A42,Parametri!$A$1:$B$12,2,FALSE))</f>
        <v>Ottobre</v>
      </c>
      <c r="C42" s="205"/>
      <c r="D42" s="70"/>
      <c r="E42" s="18">
        <f t="shared" si="12"/>
        <v>41686</v>
      </c>
      <c r="F42" s="18"/>
      <c r="G42" s="18">
        <v>10</v>
      </c>
      <c r="H42" s="18"/>
      <c r="I42" s="150">
        <f t="shared" si="10"/>
        <v>1</v>
      </c>
      <c r="J42" s="152">
        <f t="shared" si="7"/>
        <v>0</v>
      </c>
      <c r="K42" s="165">
        <f t="shared" si="8"/>
        <v>0</v>
      </c>
      <c r="L42" s="152">
        <f t="shared" si="1"/>
        <v>298400.01023175003</v>
      </c>
      <c r="M42" s="165">
        <f t="shared" si="9"/>
        <v>0</v>
      </c>
      <c r="N42" s="170" t="str">
        <f t="shared" si="14"/>
        <v/>
      </c>
      <c r="O42" s="146">
        <f t="shared" si="11"/>
        <v>0</v>
      </c>
      <c r="P42" s="146"/>
      <c r="Q42" s="146">
        <f t="shared" si="4"/>
        <v>1</v>
      </c>
      <c r="R42" s="2"/>
    </row>
    <row r="43" spans="1:18" x14ac:dyDescent="0.2">
      <c r="A43" s="2">
        <f t="shared" si="13"/>
        <v>11</v>
      </c>
      <c r="B43" s="2" t="str">
        <f>IF(A43=0,0,VLOOKUP(A43,Parametri!$A$1:$B$12,2,FALSE))</f>
        <v>Novembre</v>
      </c>
      <c r="C43" s="205"/>
      <c r="D43" s="70"/>
      <c r="E43" s="18">
        <f t="shared" si="12"/>
        <v>41686</v>
      </c>
      <c r="F43" s="18"/>
      <c r="G43" s="18">
        <v>11</v>
      </c>
      <c r="H43" s="18"/>
      <c r="I43" s="150">
        <f t="shared" si="10"/>
        <v>1</v>
      </c>
      <c r="J43" s="152">
        <f t="shared" si="7"/>
        <v>0</v>
      </c>
      <c r="K43" s="165">
        <f t="shared" si="8"/>
        <v>0</v>
      </c>
      <c r="L43" s="152">
        <f t="shared" si="1"/>
        <v>298400.01023175003</v>
      </c>
      <c r="M43" s="165">
        <f t="shared" si="9"/>
        <v>0</v>
      </c>
      <c r="N43" s="170" t="str">
        <f t="shared" si="14"/>
        <v>Fine lavori</v>
      </c>
      <c r="O43" s="146">
        <f t="shared" si="11"/>
        <v>1</v>
      </c>
      <c r="P43" s="146"/>
      <c r="Q43" s="146">
        <f t="shared" si="4"/>
        <v>1</v>
      </c>
      <c r="R43" s="2"/>
    </row>
    <row r="44" spans="1:18" x14ac:dyDescent="0.2">
      <c r="A44" s="12">
        <f t="shared" si="13"/>
        <v>0</v>
      </c>
      <c r="B44" s="12">
        <f>IF(A44=0,0,VLOOKUP(A44,Parametri!$A$1:$B$12,2,FALSE))</f>
        <v>0</v>
      </c>
      <c r="C44" s="206"/>
      <c r="D44" s="71"/>
      <c r="E44" s="72">
        <f t="shared" si="12"/>
        <v>41686</v>
      </c>
      <c r="F44" s="74"/>
      <c r="G44" s="74">
        <v>12</v>
      </c>
      <c r="H44" s="74">
        <f>SUM(D33:D44)</f>
        <v>0</v>
      </c>
      <c r="I44" s="151">
        <f t="shared" si="10"/>
        <v>1</v>
      </c>
      <c r="J44" s="153">
        <f t="shared" si="7"/>
        <v>0</v>
      </c>
      <c r="K44" s="166">
        <f t="shared" si="8"/>
        <v>0</v>
      </c>
      <c r="L44" s="153">
        <f t="shared" si="1"/>
        <v>298400.01023175003</v>
      </c>
      <c r="M44" s="166">
        <f t="shared" si="9"/>
        <v>0</v>
      </c>
      <c r="N44" s="171" t="str">
        <f t="shared" si="14"/>
        <v>Inizio lavori</v>
      </c>
      <c r="O44" s="146">
        <f t="shared" si="11"/>
        <v>0</v>
      </c>
      <c r="P44" s="146">
        <f>SUM(O33:O44)</f>
        <v>1</v>
      </c>
      <c r="Q44" s="146">
        <f t="shared" si="4"/>
        <v>0</v>
      </c>
      <c r="R44" s="2"/>
    </row>
    <row r="45" spans="1:18" x14ac:dyDescent="0.2">
      <c r="A45" s="2">
        <f t="shared" ref="A45:A56" si="15">IF($C$45=0,0,IF($C$45&lt;YEAR($D$14),G45,IF($C$45=YEAR($D$14),IF(MONTH($D$14)&gt;=G45,G45,0))))</f>
        <v>0</v>
      </c>
      <c r="B45" s="2">
        <f>IF(A45=0,0,VLOOKUP(A45,Parametri!$A$1:$B$12,2,FALSE))</f>
        <v>0</v>
      </c>
      <c r="C45" s="204">
        <f>IF(C33+1&lt;=YEAR(D14),C33+1,0)</f>
        <v>0</v>
      </c>
      <c r="D45" s="70"/>
      <c r="E45" s="18">
        <f t="shared" si="12"/>
        <v>41686</v>
      </c>
      <c r="F45" s="18"/>
      <c r="G45" s="18">
        <v>1</v>
      </c>
      <c r="H45" s="18"/>
      <c r="I45" s="150">
        <f t="shared" si="10"/>
        <v>1</v>
      </c>
      <c r="J45" s="152">
        <f t="shared" si="7"/>
        <v>0</v>
      </c>
      <c r="K45" s="165">
        <f t="shared" si="8"/>
        <v>0</v>
      </c>
      <c r="L45" s="152">
        <f t="shared" si="1"/>
        <v>298400.01023175003</v>
      </c>
      <c r="M45" s="165">
        <f t="shared" si="9"/>
        <v>0</v>
      </c>
      <c r="N45" s="169" t="str">
        <f t="shared" ref="N45:N56" si="16">IF($C$45=0,"",IF(DATE($C$45,A45,DAY($D$14))=$D$14,"Fine lavori",IF(DATE($C$45,A45,DAY($D$13))=$D$13,"Inizio lavori","")))</f>
        <v/>
      </c>
      <c r="O45" s="146">
        <f t="shared" si="11"/>
        <v>0</v>
      </c>
      <c r="P45" s="146"/>
      <c r="Q45" s="146">
        <f t="shared" si="4"/>
        <v>0</v>
      </c>
      <c r="R45" s="2"/>
    </row>
    <row r="46" spans="1:18" x14ac:dyDescent="0.2">
      <c r="A46" s="2">
        <f t="shared" si="15"/>
        <v>0</v>
      </c>
      <c r="B46" s="2">
        <f>IF(A46=0,0,VLOOKUP(A46,Parametri!$A$1:$B$12,2,FALSE))</f>
        <v>0</v>
      </c>
      <c r="C46" s="205"/>
      <c r="D46" s="70"/>
      <c r="E46" s="18">
        <f t="shared" si="12"/>
        <v>41686</v>
      </c>
      <c r="F46" s="18"/>
      <c r="G46" s="18">
        <v>2</v>
      </c>
      <c r="H46" s="18"/>
      <c r="I46" s="150">
        <f t="shared" si="10"/>
        <v>1</v>
      </c>
      <c r="J46" s="152">
        <f t="shared" si="7"/>
        <v>0</v>
      </c>
      <c r="K46" s="165">
        <f t="shared" si="8"/>
        <v>0</v>
      </c>
      <c r="L46" s="152">
        <f t="shared" si="1"/>
        <v>298400.01023175003</v>
      </c>
      <c r="M46" s="165">
        <f t="shared" si="9"/>
        <v>0</v>
      </c>
      <c r="N46" s="170" t="str">
        <f t="shared" si="16"/>
        <v/>
      </c>
      <c r="O46" s="146">
        <f t="shared" si="11"/>
        <v>0</v>
      </c>
      <c r="P46" s="146"/>
      <c r="Q46" s="146">
        <f t="shared" si="4"/>
        <v>0</v>
      </c>
      <c r="R46" s="2"/>
    </row>
    <row r="47" spans="1:18" x14ac:dyDescent="0.2">
      <c r="A47" s="2">
        <f t="shared" si="15"/>
        <v>0</v>
      </c>
      <c r="B47" s="2">
        <f>IF(A47=0,0,VLOOKUP(A47,Parametri!$A$1:$B$12,2,FALSE))</f>
        <v>0</v>
      </c>
      <c r="C47" s="205"/>
      <c r="D47" s="70"/>
      <c r="E47" s="18">
        <f t="shared" si="12"/>
        <v>41686</v>
      </c>
      <c r="F47" s="18"/>
      <c r="G47" s="18">
        <v>3</v>
      </c>
      <c r="H47" s="18"/>
      <c r="I47" s="150">
        <f t="shared" si="10"/>
        <v>1</v>
      </c>
      <c r="J47" s="152">
        <f t="shared" si="7"/>
        <v>0</v>
      </c>
      <c r="K47" s="165">
        <f t="shared" si="8"/>
        <v>0</v>
      </c>
      <c r="L47" s="152">
        <f t="shared" si="1"/>
        <v>298400.01023175003</v>
      </c>
      <c r="M47" s="165">
        <f t="shared" si="9"/>
        <v>0</v>
      </c>
      <c r="N47" s="170" t="str">
        <f t="shared" si="16"/>
        <v/>
      </c>
      <c r="O47" s="146">
        <f t="shared" si="11"/>
        <v>0</v>
      </c>
      <c r="P47" s="146"/>
      <c r="Q47" s="146">
        <f t="shared" si="4"/>
        <v>0</v>
      </c>
      <c r="R47" s="2"/>
    </row>
    <row r="48" spans="1:18" x14ac:dyDescent="0.2">
      <c r="A48" s="2">
        <f t="shared" si="15"/>
        <v>0</v>
      </c>
      <c r="B48" s="2">
        <f>IF(A48=0,0,VLOOKUP(A48,Parametri!$A$1:$B$12,2,FALSE))</f>
        <v>0</v>
      </c>
      <c r="C48" s="205"/>
      <c r="D48" s="70"/>
      <c r="E48" s="18">
        <f t="shared" si="12"/>
        <v>41686</v>
      </c>
      <c r="F48" s="18"/>
      <c r="G48" s="18">
        <v>4</v>
      </c>
      <c r="H48" s="18"/>
      <c r="I48" s="150">
        <f t="shared" si="10"/>
        <v>1</v>
      </c>
      <c r="J48" s="152">
        <f t="shared" si="7"/>
        <v>0</v>
      </c>
      <c r="K48" s="165">
        <f t="shared" si="8"/>
        <v>0</v>
      </c>
      <c r="L48" s="152">
        <f t="shared" si="1"/>
        <v>298400.01023175003</v>
      </c>
      <c r="M48" s="165">
        <f t="shared" si="9"/>
        <v>0</v>
      </c>
      <c r="N48" s="170" t="str">
        <f t="shared" si="16"/>
        <v/>
      </c>
      <c r="O48" s="146">
        <f t="shared" si="11"/>
        <v>0</v>
      </c>
      <c r="P48" s="146"/>
      <c r="Q48" s="146">
        <f t="shared" si="4"/>
        <v>0</v>
      </c>
      <c r="R48" s="2"/>
    </row>
    <row r="49" spans="1:18" x14ac:dyDescent="0.2">
      <c r="A49" s="2">
        <f t="shared" si="15"/>
        <v>0</v>
      </c>
      <c r="B49" s="2">
        <f>IF(A49=0,0,VLOOKUP(A49,Parametri!$A$1:$B$12,2,FALSE))</f>
        <v>0</v>
      </c>
      <c r="C49" s="205"/>
      <c r="D49" s="70"/>
      <c r="E49" s="18">
        <f t="shared" si="12"/>
        <v>41686</v>
      </c>
      <c r="F49" s="18"/>
      <c r="G49" s="18">
        <v>5</v>
      </c>
      <c r="H49" s="18"/>
      <c r="I49" s="150">
        <f t="shared" si="10"/>
        <v>1</v>
      </c>
      <c r="J49" s="152">
        <f t="shared" si="7"/>
        <v>0</v>
      </c>
      <c r="K49" s="165">
        <f t="shared" si="8"/>
        <v>0</v>
      </c>
      <c r="L49" s="152">
        <f t="shared" si="1"/>
        <v>298400.01023175003</v>
      </c>
      <c r="M49" s="165">
        <f t="shared" si="9"/>
        <v>0</v>
      </c>
      <c r="N49" s="170" t="str">
        <f t="shared" si="16"/>
        <v/>
      </c>
      <c r="O49" s="146">
        <f t="shared" si="11"/>
        <v>0</v>
      </c>
      <c r="P49" s="146"/>
      <c r="Q49" s="146">
        <f t="shared" si="4"/>
        <v>0</v>
      </c>
      <c r="R49" s="2"/>
    </row>
    <row r="50" spans="1:18" x14ac:dyDescent="0.2">
      <c r="A50" s="2">
        <f t="shared" si="15"/>
        <v>0</v>
      </c>
      <c r="B50" s="2">
        <f>IF(A50=0,0,VLOOKUP(A50,Parametri!$A$1:$B$12,2,FALSE))</f>
        <v>0</v>
      </c>
      <c r="C50" s="205"/>
      <c r="D50" s="70"/>
      <c r="E50" s="18">
        <f t="shared" si="12"/>
        <v>41686</v>
      </c>
      <c r="F50" s="18"/>
      <c r="G50" s="18">
        <v>6</v>
      </c>
      <c r="H50" s="18"/>
      <c r="I50" s="150">
        <f t="shared" si="10"/>
        <v>1</v>
      </c>
      <c r="J50" s="152">
        <f t="shared" si="7"/>
        <v>0</v>
      </c>
      <c r="K50" s="165">
        <f t="shared" si="8"/>
        <v>0</v>
      </c>
      <c r="L50" s="152">
        <f t="shared" si="1"/>
        <v>298400.01023175003</v>
      </c>
      <c r="M50" s="165">
        <f t="shared" si="9"/>
        <v>0</v>
      </c>
      <c r="N50" s="170" t="str">
        <f t="shared" si="16"/>
        <v/>
      </c>
      <c r="O50" s="146">
        <f t="shared" si="11"/>
        <v>0</v>
      </c>
      <c r="P50" s="146"/>
      <c r="Q50" s="146">
        <f t="shared" si="4"/>
        <v>0</v>
      </c>
      <c r="R50" s="2"/>
    </row>
    <row r="51" spans="1:18" x14ac:dyDescent="0.2">
      <c r="A51" s="2">
        <f t="shared" si="15"/>
        <v>0</v>
      </c>
      <c r="B51" s="2">
        <f>IF(A51=0,0,VLOOKUP(A51,Parametri!$A$1:$B$12,2,FALSE))</f>
        <v>0</v>
      </c>
      <c r="C51" s="205"/>
      <c r="D51" s="70"/>
      <c r="E51" s="18">
        <f t="shared" si="12"/>
        <v>41686</v>
      </c>
      <c r="F51" s="18"/>
      <c r="G51" s="18">
        <v>7</v>
      </c>
      <c r="H51" s="18"/>
      <c r="I51" s="150">
        <f t="shared" si="10"/>
        <v>1</v>
      </c>
      <c r="J51" s="152">
        <f t="shared" si="7"/>
        <v>0</v>
      </c>
      <c r="K51" s="165">
        <f t="shared" si="8"/>
        <v>0</v>
      </c>
      <c r="L51" s="152">
        <f t="shared" si="1"/>
        <v>298400.01023175003</v>
      </c>
      <c r="M51" s="165">
        <f t="shared" si="9"/>
        <v>0</v>
      </c>
      <c r="N51" s="170" t="str">
        <f t="shared" si="16"/>
        <v/>
      </c>
      <c r="O51" s="146">
        <f t="shared" si="11"/>
        <v>0</v>
      </c>
      <c r="P51" s="146"/>
      <c r="Q51" s="146">
        <f t="shared" si="4"/>
        <v>0</v>
      </c>
      <c r="R51" s="2"/>
    </row>
    <row r="52" spans="1:18" x14ac:dyDescent="0.2">
      <c r="A52" s="2">
        <f t="shared" si="15"/>
        <v>0</v>
      </c>
      <c r="B52" s="2">
        <f>IF(A52=0,0,VLOOKUP(A52,Parametri!$A$1:$B$12,2,FALSE))</f>
        <v>0</v>
      </c>
      <c r="C52" s="205"/>
      <c r="D52" s="70"/>
      <c r="E52" s="18">
        <f t="shared" si="12"/>
        <v>41686</v>
      </c>
      <c r="F52" s="18"/>
      <c r="G52" s="18">
        <v>8</v>
      </c>
      <c r="H52" s="18"/>
      <c r="I52" s="150">
        <f t="shared" si="10"/>
        <v>1</v>
      </c>
      <c r="J52" s="152">
        <f t="shared" si="7"/>
        <v>0</v>
      </c>
      <c r="K52" s="165">
        <f t="shared" si="8"/>
        <v>0</v>
      </c>
      <c r="L52" s="152">
        <f t="shared" si="1"/>
        <v>298400.01023175003</v>
      </c>
      <c r="M52" s="165">
        <f t="shared" si="9"/>
        <v>0</v>
      </c>
      <c r="N52" s="170" t="str">
        <f t="shared" si="16"/>
        <v/>
      </c>
      <c r="O52" s="146">
        <f t="shared" si="11"/>
        <v>0</v>
      </c>
      <c r="P52" s="146"/>
      <c r="Q52" s="146">
        <f t="shared" si="4"/>
        <v>0</v>
      </c>
      <c r="R52" s="2"/>
    </row>
    <row r="53" spans="1:18" x14ac:dyDescent="0.2">
      <c r="A53" s="2">
        <f t="shared" si="15"/>
        <v>0</v>
      </c>
      <c r="B53" s="2">
        <f>IF(A53=0,0,VLOOKUP(A53,Parametri!$A$1:$B$12,2,FALSE))</f>
        <v>0</v>
      </c>
      <c r="C53" s="205"/>
      <c r="D53" s="70"/>
      <c r="E53" s="18">
        <f t="shared" si="12"/>
        <v>41686</v>
      </c>
      <c r="F53" s="18"/>
      <c r="G53" s="18">
        <v>9</v>
      </c>
      <c r="H53" s="18"/>
      <c r="I53" s="150">
        <f t="shared" si="10"/>
        <v>1</v>
      </c>
      <c r="J53" s="152">
        <f t="shared" si="7"/>
        <v>0</v>
      </c>
      <c r="K53" s="165">
        <f t="shared" si="8"/>
        <v>0</v>
      </c>
      <c r="L53" s="152">
        <f t="shared" si="1"/>
        <v>298400.01023175003</v>
      </c>
      <c r="M53" s="165">
        <f t="shared" si="9"/>
        <v>0</v>
      </c>
      <c r="N53" s="170" t="str">
        <f t="shared" si="16"/>
        <v/>
      </c>
      <c r="O53" s="146">
        <f t="shared" si="11"/>
        <v>0</v>
      </c>
      <c r="P53" s="146"/>
      <c r="Q53" s="146">
        <f t="shared" si="4"/>
        <v>0</v>
      </c>
      <c r="R53" s="2"/>
    </row>
    <row r="54" spans="1:18" x14ac:dyDescent="0.2">
      <c r="A54" s="2">
        <f t="shared" si="15"/>
        <v>0</v>
      </c>
      <c r="B54" s="2">
        <f>IF(A54=0,0,VLOOKUP(A54,Parametri!$A$1:$B$12,2,FALSE))</f>
        <v>0</v>
      </c>
      <c r="C54" s="205"/>
      <c r="D54" s="70"/>
      <c r="E54" s="18">
        <f t="shared" si="12"/>
        <v>41686</v>
      </c>
      <c r="F54" s="18"/>
      <c r="G54" s="18">
        <v>10</v>
      </c>
      <c r="H54" s="18"/>
      <c r="I54" s="150">
        <f t="shared" si="10"/>
        <v>1</v>
      </c>
      <c r="J54" s="152">
        <f t="shared" si="7"/>
        <v>0</v>
      </c>
      <c r="K54" s="165">
        <f t="shared" si="8"/>
        <v>0</v>
      </c>
      <c r="L54" s="152">
        <f t="shared" si="1"/>
        <v>298400.01023175003</v>
      </c>
      <c r="M54" s="165">
        <f t="shared" si="9"/>
        <v>0</v>
      </c>
      <c r="N54" s="170" t="str">
        <f t="shared" si="16"/>
        <v/>
      </c>
      <c r="O54" s="146">
        <f t="shared" si="11"/>
        <v>0</v>
      </c>
      <c r="P54" s="146"/>
      <c r="Q54" s="146">
        <f t="shared" si="4"/>
        <v>0</v>
      </c>
      <c r="R54" s="2"/>
    </row>
    <row r="55" spans="1:18" x14ac:dyDescent="0.2">
      <c r="A55" s="2">
        <f t="shared" si="15"/>
        <v>0</v>
      </c>
      <c r="B55" s="2">
        <f>IF(A55=0,0,VLOOKUP(A55,Parametri!$A$1:$B$12,2,FALSE))</f>
        <v>0</v>
      </c>
      <c r="C55" s="205"/>
      <c r="D55" s="70"/>
      <c r="E55" s="18">
        <f t="shared" si="12"/>
        <v>41686</v>
      </c>
      <c r="F55" s="18"/>
      <c r="G55" s="18">
        <v>11</v>
      </c>
      <c r="H55" s="18"/>
      <c r="I55" s="150">
        <f t="shared" si="10"/>
        <v>1</v>
      </c>
      <c r="J55" s="152">
        <f t="shared" si="7"/>
        <v>0</v>
      </c>
      <c r="K55" s="165">
        <f t="shared" si="8"/>
        <v>0</v>
      </c>
      <c r="L55" s="152">
        <f t="shared" si="1"/>
        <v>298400.01023175003</v>
      </c>
      <c r="M55" s="165">
        <f t="shared" si="9"/>
        <v>0</v>
      </c>
      <c r="N55" s="170" t="str">
        <f t="shared" si="16"/>
        <v/>
      </c>
      <c r="O55" s="146">
        <f t="shared" si="11"/>
        <v>0</v>
      </c>
      <c r="P55" s="146"/>
      <c r="Q55" s="146">
        <f t="shared" si="4"/>
        <v>0</v>
      </c>
      <c r="R55" s="2"/>
    </row>
    <row r="56" spans="1:18" ht="13.5" thickBot="1" x14ac:dyDescent="0.25">
      <c r="A56" s="12">
        <f t="shared" si="15"/>
        <v>0</v>
      </c>
      <c r="B56" s="12">
        <f>IF(A56=0,0,VLOOKUP(A56,Parametri!$A$1:$B$12,2,FALSE))</f>
        <v>0</v>
      </c>
      <c r="C56" s="206"/>
      <c r="D56" s="73"/>
      <c r="E56" s="74">
        <f t="shared" si="12"/>
        <v>41686</v>
      </c>
      <c r="F56" s="74"/>
      <c r="G56" s="74">
        <v>12</v>
      </c>
      <c r="H56" s="74">
        <f>SUM(D45:D56)</f>
        <v>0</v>
      </c>
      <c r="I56" s="151">
        <f t="shared" si="10"/>
        <v>1</v>
      </c>
      <c r="J56" s="153">
        <f t="shared" si="7"/>
        <v>0</v>
      </c>
      <c r="K56" s="166">
        <f t="shared" si="8"/>
        <v>0</v>
      </c>
      <c r="L56" s="153">
        <f t="shared" si="1"/>
        <v>298400.01023175003</v>
      </c>
      <c r="M56" s="166">
        <f t="shared" si="9"/>
        <v>0</v>
      </c>
      <c r="N56" s="171" t="str">
        <f t="shared" si="16"/>
        <v/>
      </c>
      <c r="O56" s="146">
        <f t="shared" si="11"/>
        <v>0</v>
      </c>
      <c r="P56" s="146">
        <f>SUM(O45:O56)</f>
        <v>0</v>
      </c>
      <c r="Q56" s="146">
        <f t="shared" si="4"/>
        <v>0</v>
      </c>
      <c r="R56" s="2"/>
    </row>
    <row r="57" spans="1:18" x14ac:dyDescent="0.2">
      <c r="A57" s="2"/>
      <c r="B57" s="10" t="s">
        <v>42</v>
      </c>
      <c r="C57" s="19"/>
      <c r="D57" s="18"/>
      <c r="E57" s="19">
        <f>MAX(E21:E21:E56)</f>
        <v>41686</v>
      </c>
      <c r="F57" s="18"/>
      <c r="G57" s="18"/>
      <c r="H57" s="19" t="str">
        <f>IF(E57-D5&gt;1,"ATT: non torna con la voce D5","")</f>
        <v/>
      </c>
      <c r="I57" s="2"/>
      <c r="J57" s="2"/>
      <c r="K57" s="19">
        <f>SUM(K21:K56)</f>
        <v>0</v>
      </c>
      <c r="L57" s="19"/>
      <c r="M57" s="19">
        <f>SUM(M21:M56)</f>
        <v>298400.01023175003</v>
      </c>
      <c r="N57" s="168"/>
      <c r="O57" s="146"/>
      <c r="P57" s="146"/>
      <c r="Q57" s="146">
        <f>SUM(Q21:Q56)</f>
        <v>12</v>
      </c>
      <c r="R57" s="2"/>
    </row>
    <row r="58" spans="1:18" x14ac:dyDescent="0.2">
      <c r="A58" s="17"/>
      <c r="B58" s="17"/>
      <c r="C58" s="17"/>
      <c r="D58" s="17"/>
      <c r="E58" s="17"/>
      <c r="F58" s="17"/>
      <c r="G58" s="2"/>
      <c r="H58" s="2"/>
      <c r="I58" s="2"/>
      <c r="J58" s="2"/>
      <c r="K58" s="2"/>
      <c r="L58" s="2"/>
      <c r="M58" s="2"/>
      <c r="N58" s="18"/>
      <c r="O58" s="146"/>
      <c r="P58" s="146"/>
      <c r="Q58" s="146"/>
      <c r="R58" s="2"/>
    </row>
    <row r="62" spans="1:18" x14ac:dyDescent="0.2">
      <c r="F62" s="1"/>
    </row>
    <row r="63" spans="1:18" x14ac:dyDescent="0.2">
      <c r="F63" s="1"/>
    </row>
    <row r="64" spans="1:18" x14ac:dyDescent="0.2">
      <c r="F64" s="1"/>
    </row>
    <row r="65" spans="6:6" x14ac:dyDescent="0.2">
      <c r="F65" s="1"/>
    </row>
    <row r="66" spans="6:6" x14ac:dyDescent="0.2">
      <c r="F66" s="1"/>
    </row>
    <row r="67" spans="6:6" x14ac:dyDescent="0.2">
      <c r="F67" s="1"/>
    </row>
    <row r="68" spans="6:6" x14ac:dyDescent="0.2">
      <c r="F68" s="1"/>
    </row>
    <row r="69" spans="6:6" x14ac:dyDescent="0.2">
      <c r="F69" s="1"/>
    </row>
    <row r="70" spans="6:6" x14ac:dyDescent="0.2">
      <c r="F70" s="1"/>
    </row>
    <row r="71" spans="6:6" x14ac:dyDescent="0.2">
      <c r="F71" s="1"/>
    </row>
    <row r="72" spans="6:6" x14ac:dyDescent="0.2">
      <c r="F72" s="1"/>
    </row>
    <row r="73" spans="6:6" x14ac:dyDescent="0.2">
      <c r="F73" s="1"/>
    </row>
    <row r="74" spans="6:6" x14ac:dyDescent="0.2">
      <c r="F74" s="1"/>
    </row>
    <row r="75" spans="6:6" x14ac:dyDescent="0.2">
      <c r="F75" s="1"/>
    </row>
  </sheetData>
  <sheetProtection algorithmName="SHA-512" hashValue="yP3M8pq/a7g+lXQFh6Q6WFPl/rNs4i9a4F/ltGWIqpekRqKKydLuecGeHHDaj7OtJ6a5Yo6pURoh/8UThZ//cg==" saltValue="BaaWMfqFhX6CYBavlAH/KQ==" spinCount="100000" sheet="1" objects="1" scenarios="1"/>
  <mergeCells count="10">
    <mergeCell ref="S1:T1"/>
    <mergeCell ref="S3:T3"/>
    <mergeCell ref="S5:T5"/>
    <mergeCell ref="C45:C56"/>
    <mergeCell ref="D19:H19"/>
    <mergeCell ref="J19:K19"/>
    <mergeCell ref="L19:M19"/>
    <mergeCell ref="A1:C1"/>
    <mergeCell ref="C21:C32"/>
    <mergeCell ref="C33:C44"/>
  </mergeCells>
  <phoneticPr fontId="5" type="noConversion"/>
  <conditionalFormatting sqref="D54:D56">
    <cfRule type="expression" dxfId="2" priority="4">
      <formula>A54=0</formula>
    </cfRule>
  </conditionalFormatting>
  <conditionalFormatting sqref="D21:D53">
    <cfRule type="expression" dxfId="1" priority="2">
      <formula>A21=0</formula>
    </cfRule>
  </conditionalFormatting>
  <conditionalFormatting sqref="H57:J57 N57">
    <cfRule type="expression" dxfId="0" priority="1">
      <formula>ABS($E$57-$D$5)&gt;2</formula>
    </cfRule>
  </conditionalFormatting>
  <dataValidations count="2">
    <dataValidation type="date" operator="greaterThanOrEqual" allowBlank="1" showInputMessage="1" showErrorMessage="1" sqref="D14" xr:uid="{00000000-0002-0000-0100-000000000000}">
      <formula1>D13</formula1>
    </dataValidation>
    <dataValidation type="whole" allowBlank="1" showInputMessage="1" showErrorMessage="1" sqref="C8" xr:uid="{00000000-0002-0000-0100-000001000000}">
      <formula1>0</formula1>
      <formula2>1</formula2>
    </dataValidation>
  </dataValidations>
  <printOptions horizontalCentered="1"/>
  <pageMargins left="0.35433070866141736" right="0.35433070866141736" top="0.39370078740157483" bottom="0.39370078740157483" header="0.51181102362204722" footer="0.51181102362204722"/>
  <pageSetup paperSize="9" scale="90" orientation="portrait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30"/>
  <sheetViews>
    <sheetView showGridLines="0" tabSelected="1" topLeftCell="A37" zoomScale="90" zoomScaleNormal="90" workbookViewId="0">
      <selection activeCell="A107" sqref="A107"/>
    </sheetView>
  </sheetViews>
  <sheetFormatPr defaultColWidth="16.5703125" defaultRowHeight="12" x14ac:dyDescent="0.2"/>
  <cols>
    <col min="1" max="1" width="4.42578125" style="1" customWidth="1"/>
    <col min="2" max="2" width="19.140625" style="1" customWidth="1"/>
    <col min="3" max="3" width="12.140625" style="1" customWidth="1"/>
    <col min="4" max="4" width="13" style="1" customWidth="1"/>
    <col min="5" max="5" width="4.7109375" style="46" customWidth="1"/>
    <col min="6" max="6" width="0.5703125" style="1" customWidth="1"/>
    <col min="7" max="7" width="18.28515625" style="1" customWidth="1"/>
    <col min="8" max="8" width="5.5703125" style="1" customWidth="1"/>
    <col min="9" max="9" width="14.5703125" style="1" customWidth="1"/>
    <col min="10" max="10" width="12.28515625" style="1" customWidth="1"/>
    <col min="11" max="11" width="11.5703125" style="1" customWidth="1"/>
    <col min="12" max="12" width="7.42578125" style="1" customWidth="1"/>
    <col min="13" max="13" width="18" style="1" customWidth="1"/>
    <col min="14" max="14" width="13.7109375" style="1" customWidth="1"/>
    <col min="15" max="15" width="1.85546875" style="1" customWidth="1"/>
    <col min="16" max="16" width="14.7109375" style="1" customWidth="1"/>
    <col min="17" max="17" width="5.7109375" style="1" customWidth="1"/>
    <col min="18" max="18" width="10.7109375" style="1" customWidth="1"/>
    <col min="19" max="16384" width="16.5703125" style="1"/>
  </cols>
  <sheetData>
    <row r="1" spans="1:17" ht="13.5" thickBot="1" x14ac:dyDescent="0.25">
      <c r="A1" s="217" t="s">
        <v>28</v>
      </c>
      <c r="B1" s="218"/>
      <c r="C1" s="40">
        <f>'% di COMPLETAM'!C21</f>
        <v>2021</v>
      </c>
      <c r="D1" s="2"/>
      <c r="E1" s="4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">
      <c r="A2" s="2"/>
      <c r="B2" s="2"/>
      <c r="C2" s="2"/>
      <c r="D2" s="2"/>
      <c r="E2" s="4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95" customHeight="1" x14ac:dyDescent="0.2">
      <c r="A3" s="215" t="s">
        <v>41</v>
      </c>
      <c r="B3" s="216"/>
      <c r="C3" s="2"/>
      <c r="D3" s="2"/>
      <c r="E3" s="43"/>
      <c r="F3" s="2"/>
      <c r="G3" s="8"/>
      <c r="H3" s="8"/>
      <c r="I3" s="8"/>
      <c r="J3" s="8"/>
      <c r="K3" s="8"/>
      <c r="L3" s="2"/>
      <c r="M3" s="2"/>
      <c r="N3" s="2"/>
      <c r="O3" s="2"/>
      <c r="P3" s="2"/>
      <c r="Q3" s="2"/>
    </row>
    <row r="4" spans="1:17" ht="7.15" customHeight="1" x14ac:dyDescent="0.2">
      <c r="A4" s="2"/>
      <c r="B4" s="1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38" t="s">
        <v>47</v>
      </c>
      <c r="B5" s="38"/>
      <c r="C5" s="11">
        <f>'% di COMPLETAM'!D13</f>
        <v>44531</v>
      </c>
      <c r="D5" s="8">
        <f>'% di COMPLETAM'!D5*E5</f>
        <v>298400.01023175003</v>
      </c>
      <c r="E5" s="44">
        <f>'% di COMPLETAM'!$C$7</f>
        <v>0.30005700000000002</v>
      </c>
      <c r="F5" s="2"/>
      <c r="G5" s="15" t="s">
        <v>4</v>
      </c>
      <c r="H5" s="15" t="s">
        <v>1</v>
      </c>
      <c r="I5" s="15" t="s">
        <v>7</v>
      </c>
      <c r="J5" s="15">
        <f>SUM(K6:K7)</f>
        <v>328240.01125492505</v>
      </c>
      <c r="K5" s="15"/>
      <c r="L5" s="2"/>
      <c r="M5" s="2"/>
      <c r="N5" s="2"/>
      <c r="O5" s="2"/>
      <c r="P5" s="2"/>
      <c r="Q5" s="2"/>
    </row>
    <row r="6" spans="1:17" x14ac:dyDescent="0.2">
      <c r="A6" s="2"/>
      <c r="B6" s="2"/>
      <c r="C6" s="8"/>
      <c r="D6" s="2"/>
      <c r="E6" s="2"/>
      <c r="F6" s="2"/>
      <c r="G6" s="8"/>
      <c r="H6" s="8"/>
      <c r="I6" s="8" t="s">
        <v>3</v>
      </c>
      <c r="J6" s="8"/>
      <c r="K6" s="28">
        <f>D5</f>
        <v>298400.01023175003</v>
      </c>
      <c r="L6" s="2"/>
      <c r="M6" s="2"/>
      <c r="N6" s="2"/>
      <c r="O6" s="2"/>
      <c r="P6" s="2"/>
      <c r="Q6" s="2"/>
    </row>
    <row r="7" spans="1:17" ht="12.75" x14ac:dyDescent="0.2">
      <c r="A7" s="2"/>
      <c r="B7" s="19"/>
      <c r="C7" s="2"/>
      <c r="D7" s="2"/>
      <c r="E7" s="2"/>
      <c r="F7" s="2"/>
      <c r="G7" s="12"/>
      <c r="H7" s="12"/>
      <c r="I7" s="12" t="s">
        <v>9</v>
      </c>
      <c r="J7" s="12"/>
      <c r="K7" s="54">
        <f>K6*'% di COMPLETAM'!I1</f>
        <v>29840.001023175006</v>
      </c>
      <c r="L7" s="2"/>
      <c r="M7" s="2"/>
      <c r="N7" s="2"/>
      <c r="O7" s="2"/>
      <c r="P7" s="2"/>
      <c r="Q7" s="2"/>
    </row>
    <row r="8" spans="1:17" ht="12.75" x14ac:dyDescent="0.2">
      <c r="A8" s="38" t="s">
        <v>46</v>
      </c>
      <c r="B8" s="47"/>
      <c r="C8" s="2"/>
      <c r="D8" s="2"/>
      <c r="E8" s="2"/>
      <c r="F8" s="2"/>
      <c r="G8" s="2"/>
      <c r="H8" s="2"/>
      <c r="I8" s="2"/>
      <c r="J8" s="2">
        <f>SUM(J5:J7)</f>
        <v>328240.01125492505</v>
      </c>
      <c r="K8" s="2">
        <f>SUM(K5:K7)</f>
        <v>328240.01125492505</v>
      </c>
      <c r="L8" s="2"/>
      <c r="M8" s="2"/>
      <c r="N8" s="2"/>
      <c r="O8" s="2"/>
      <c r="P8" s="2"/>
      <c r="Q8" s="2"/>
    </row>
    <row r="9" spans="1:17" x14ac:dyDescent="0.2">
      <c r="A9" s="2">
        <f>'% di COMPLETAM'!A21</f>
        <v>0</v>
      </c>
      <c r="B9" s="10">
        <f>IFERROR('% di COMPLETAM'!B21,"")</f>
        <v>0</v>
      </c>
      <c r="C9" s="36"/>
      <c r="D9" s="2"/>
      <c r="E9" s="45"/>
      <c r="F9" s="2"/>
      <c r="G9" s="214" t="str">
        <f>IF(A9=0,"",DATE($C$1,A9,VLOOKUP(A9,Parametri!$A$1:$C$12,3)))</f>
        <v/>
      </c>
      <c r="H9" s="214"/>
      <c r="I9" s="214"/>
      <c r="J9" s="12"/>
      <c r="K9" s="13"/>
      <c r="L9" s="2"/>
      <c r="M9" s="2"/>
      <c r="N9" s="2"/>
      <c r="O9" s="2"/>
      <c r="P9" s="2"/>
      <c r="Q9" s="2"/>
    </row>
    <row r="10" spans="1:17" x14ac:dyDescent="0.2">
      <c r="A10" s="2"/>
      <c r="B10" s="2" t="s">
        <v>20</v>
      </c>
      <c r="C10" s="11"/>
      <c r="D10" s="8">
        <f>'% di COMPLETAM'!E21</f>
        <v>0</v>
      </c>
      <c r="E10" s="45"/>
      <c r="F10" s="2"/>
      <c r="G10" s="14" t="s">
        <v>7</v>
      </c>
      <c r="H10" s="14" t="s">
        <v>1</v>
      </c>
      <c r="I10" s="14" t="s">
        <v>7</v>
      </c>
      <c r="J10" s="15"/>
      <c r="K10" s="16"/>
      <c r="L10" s="2"/>
      <c r="M10" s="2"/>
      <c r="N10" s="2"/>
      <c r="O10" s="2"/>
      <c r="P10" s="2"/>
      <c r="Q10" s="2"/>
    </row>
    <row r="11" spans="1:17" x14ac:dyDescent="0.2">
      <c r="A11" s="2"/>
      <c r="B11" s="2" t="s">
        <v>10</v>
      </c>
      <c r="C11" s="2"/>
      <c r="D11" s="172"/>
      <c r="E11" s="2"/>
      <c r="F11" s="2"/>
      <c r="G11" s="2" t="s">
        <v>131</v>
      </c>
      <c r="H11" s="2"/>
      <c r="I11" s="2"/>
      <c r="J11" s="31">
        <f>D13+D15+K14</f>
        <v>0</v>
      </c>
      <c r="K11" s="2"/>
      <c r="L11" s="2"/>
      <c r="M11" s="2"/>
      <c r="N11" s="2"/>
      <c r="O11" s="2"/>
      <c r="P11" s="2"/>
      <c r="Q11" s="2"/>
    </row>
    <row r="12" spans="1:17" x14ac:dyDescent="0.2">
      <c r="A12" s="2"/>
      <c r="B12" s="2" t="s">
        <v>130</v>
      </c>
      <c r="C12" s="2"/>
      <c r="D12" s="2">
        <f>D10-D11</f>
        <v>0</v>
      </c>
      <c r="E12" s="2"/>
      <c r="F12" s="2"/>
      <c r="G12" s="2" t="s">
        <v>132</v>
      </c>
      <c r="H12" s="2"/>
      <c r="I12" s="2"/>
      <c r="J12" s="28">
        <f>D14</f>
        <v>0</v>
      </c>
      <c r="K12" s="2"/>
      <c r="L12" s="2"/>
      <c r="M12" s="2"/>
      <c r="N12" s="2"/>
      <c r="O12" s="2"/>
      <c r="P12" s="2"/>
      <c r="Q12" s="2"/>
    </row>
    <row r="13" spans="1:17" x14ac:dyDescent="0.2">
      <c r="A13" s="2"/>
      <c r="B13" s="2" t="s">
        <v>5</v>
      </c>
      <c r="C13" s="8"/>
      <c r="D13" s="8">
        <f>'% di COMPLETAM'!K21</f>
        <v>0</v>
      </c>
      <c r="E13" s="2"/>
      <c r="F13" s="2"/>
      <c r="G13" s="8"/>
      <c r="H13" s="8"/>
      <c r="I13" s="8" t="s">
        <v>25</v>
      </c>
      <c r="J13" s="8"/>
      <c r="K13" s="26">
        <f>D12</f>
        <v>0</v>
      </c>
      <c r="L13" s="2"/>
      <c r="M13" s="2"/>
      <c r="N13" s="2"/>
      <c r="O13" s="2"/>
      <c r="P13" s="2"/>
      <c r="Q13" s="2"/>
    </row>
    <row r="14" spans="1:17" x14ac:dyDescent="0.2">
      <c r="A14" s="2"/>
      <c r="B14" s="2" t="s">
        <v>6</v>
      </c>
      <c r="C14" s="8"/>
      <c r="D14" s="12">
        <f>'% di COMPLETAM'!M21</f>
        <v>0</v>
      </c>
      <c r="E14" s="2"/>
      <c r="F14" s="2"/>
      <c r="G14" s="12"/>
      <c r="H14" s="12"/>
      <c r="I14" s="12" t="s">
        <v>9</v>
      </c>
      <c r="J14" s="12"/>
      <c r="K14" s="54">
        <f>D15*'% di COMPLETAM'!$I$1</f>
        <v>0</v>
      </c>
      <c r="L14" s="2"/>
      <c r="M14" s="2"/>
      <c r="N14" s="2"/>
      <c r="O14" s="2"/>
      <c r="P14" s="2"/>
      <c r="Q14" s="2"/>
    </row>
    <row r="15" spans="1:17" x14ac:dyDescent="0.2">
      <c r="A15" s="2"/>
      <c r="B15" s="2" t="s">
        <v>123</v>
      </c>
      <c r="C15" s="8"/>
      <c r="D15" s="2">
        <f>D10-D11-D13-D14</f>
        <v>0</v>
      </c>
      <c r="E15" s="2"/>
      <c r="F15" s="2"/>
      <c r="G15" s="2"/>
      <c r="H15" s="2"/>
      <c r="I15" s="2"/>
      <c r="J15" s="2">
        <f>SUM(J11:J14)</f>
        <v>0</v>
      </c>
      <c r="K15" s="2">
        <f>SUM(K11:K14)</f>
        <v>0</v>
      </c>
      <c r="L15" s="2"/>
      <c r="M15" s="2"/>
      <c r="N15" s="2"/>
      <c r="O15" s="2"/>
      <c r="P15" s="2"/>
      <c r="Q15" s="2"/>
    </row>
    <row r="16" spans="1:17" x14ac:dyDescent="0.2">
      <c r="A16" s="2"/>
      <c r="B16" s="2"/>
      <c r="C16" s="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">
      <c r="A17" s="2">
        <f>'% di COMPLETAM'!A22</f>
        <v>0</v>
      </c>
      <c r="B17" s="10">
        <f>IFERROR('% di COMPLETAM'!B22,"")</f>
        <v>0</v>
      </c>
      <c r="C17" s="36"/>
      <c r="D17" s="2"/>
      <c r="E17" s="2"/>
      <c r="F17" s="2"/>
      <c r="G17" s="214" t="str">
        <f>IF(A17=0,"",DATE($C$1,A17,VLOOKUP(A17,Parametri!$A$1:$C$12,3)))</f>
        <v/>
      </c>
      <c r="H17" s="214"/>
      <c r="I17" s="214"/>
      <c r="J17" s="2"/>
      <c r="K17" s="6"/>
      <c r="L17" s="2"/>
      <c r="M17" s="2"/>
      <c r="N17" s="2"/>
      <c r="O17" s="2"/>
      <c r="P17" s="2"/>
      <c r="Q17" s="2"/>
    </row>
    <row r="18" spans="1:17" x14ac:dyDescent="0.2">
      <c r="A18" s="2"/>
      <c r="B18" s="2" t="s">
        <v>20</v>
      </c>
      <c r="C18" s="11"/>
      <c r="D18" s="8">
        <f>'% di COMPLETAM'!E22</f>
        <v>0</v>
      </c>
      <c r="E18" s="2"/>
      <c r="F18" s="2"/>
      <c r="G18" s="14" t="s">
        <v>7</v>
      </c>
      <c r="H18" s="14" t="s">
        <v>1</v>
      </c>
      <c r="I18" s="14" t="s">
        <v>7</v>
      </c>
      <c r="J18" s="15"/>
      <c r="K18" s="16"/>
      <c r="L18" s="2"/>
      <c r="M18" s="2"/>
      <c r="N18" s="2"/>
      <c r="O18" s="2"/>
      <c r="P18" s="2"/>
      <c r="Q18" s="2"/>
    </row>
    <row r="19" spans="1:17" x14ac:dyDescent="0.2">
      <c r="A19" s="2"/>
      <c r="B19" s="2" t="s">
        <v>10</v>
      </c>
      <c r="C19" s="8"/>
      <c r="D19" s="12">
        <f>D10</f>
        <v>0</v>
      </c>
      <c r="E19" s="2"/>
      <c r="F19" s="2"/>
      <c r="G19" s="2" t="s">
        <v>131</v>
      </c>
      <c r="H19" s="2"/>
      <c r="I19" s="2"/>
      <c r="J19" s="31">
        <f>D21+D23+K22</f>
        <v>0</v>
      </c>
      <c r="K19" s="2"/>
      <c r="L19" s="2"/>
      <c r="M19" s="2"/>
      <c r="N19" s="2"/>
      <c r="O19" s="2"/>
      <c r="P19" s="2"/>
      <c r="Q19" s="2"/>
    </row>
    <row r="20" spans="1:17" x14ac:dyDescent="0.2">
      <c r="A20" s="2"/>
      <c r="B20" s="2" t="s">
        <v>130</v>
      </c>
      <c r="C20" s="2"/>
      <c r="D20" s="2">
        <f>D18-D19</f>
        <v>0</v>
      </c>
      <c r="E20" s="2"/>
      <c r="F20" s="2"/>
      <c r="G20" s="2" t="s">
        <v>132</v>
      </c>
      <c r="H20" s="2"/>
      <c r="I20" s="2"/>
      <c r="J20" s="28">
        <f>D22</f>
        <v>0</v>
      </c>
      <c r="K20" s="2"/>
      <c r="L20" s="2"/>
      <c r="M20" s="2"/>
      <c r="N20" s="2"/>
      <c r="O20" s="2"/>
      <c r="P20" s="2"/>
      <c r="Q20" s="2"/>
    </row>
    <row r="21" spans="1:17" x14ac:dyDescent="0.2">
      <c r="A21" s="2"/>
      <c r="B21" s="2" t="s">
        <v>5</v>
      </c>
      <c r="C21" s="8"/>
      <c r="D21" s="2">
        <f>'% di COMPLETAM'!K22</f>
        <v>0</v>
      </c>
      <c r="E21" s="2"/>
      <c r="F21" s="2"/>
      <c r="G21" s="8"/>
      <c r="H21" s="8"/>
      <c r="I21" s="8" t="s">
        <v>8</v>
      </c>
      <c r="J21" s="8"/>
      <c r="K21" s="26">
        <f>D20</f>
        <v>0</v>
      </c>
      <c r="L21" s="2"/>
      <c r="M21" s="2"/>
      <c r="N21" s="8"/>
      <c r="O21" s="2">
        <f>IF(D18-D20-D19&gt;0,D18-D20-D19,0)</f>
        <v>0</v>
      </c>
      <c r="P21" s="2"/>
      <c r="Q21" s="2"/>
    </row>
    <row r="22" spans="1:17" x14ac:dyDescent="0.2">
      <c r="A22" s="2"/>
      <c r="B22" s="2" t="s">
        <v>6</v>
      </c>
      <c r="C22" s="8"/>
      <c r="D22" s="12">
        <f>'% di COMPLETAM'!M22</f>
        <v>0</v>
      </c>
      <c r="E22" s="2"/>
      <c r="F22" s="2"/>
      <c r="G22" s="12"/>
      <c r="H22" s="12"/>
      <c r="I22" s="12" t="s">
        <v>9</v>
      </c>
      <c r="J22" s="12"/>
      <c r="K22" s="54">
        <f>D23*'% di COMPLETAM'!$I$1</f>
        <v>0</v>
      </c>
      <c r="L22" s="2"/>
      <c r="M22" s="2"/>
      <c r="N22" s="2"/>
      <c r="O22" s="2"/>
      <c r="P22" s="2"/>
      <c r="Q22" s="2"/>
    </row>
    <row r="23" spans="1:17" x14ac:dyDescent="0.2">
      <c r="A23" s="2"/>
      <c r="B23" s="2" t="s">
        <v>123</v>
      </c>
      <c r="C23" s="8"/>
      <c r="D23" s="2">
        <f>D18-D19-D21-D22</f>
        <v>0</v>
      </c>
      <c r="E23" s="2"/>
      <c r="F23" s="2"/>
      <c r="G23" s="2"/>
      <c r="H23" s="2"/>
      <c r="I23" s="2"/>
      <c r="J23" s="2">
        <f>SUM(J19:J22)</f>
        <v>0</v>
      </c>
      <c r="K23" s="2">
        <f>SUM(K19:K22)</f>
        <v>0</v>
      </c>
      <c r="L23" s="2"/>
      <c r="M23" s="2"/>
      <c r="N23" s="2"/>
      <c r="O23" s="2"/>
      <c r="P23" s="2"/>
      <c r="Q23" s="2"/>
    </row>
    <row r="24" spans="1:17" x14ac:dyDescent="0.2">
      <c r="A24" s="2"/>
      <c r="B24" s="2"/>
      <c r="C24" s="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">
      <c r="A25" s="2">
        <f>'% di COMPLETAM'!A23</f>
        <v>0</v>
      </c>
      <c r="B25" s="10">
        <f>IFERROR('% di COMPLETAM'!B23,"")</f>
        <v>0</v>
      </c>
      <c r="C25" s="36"/>
      <c r="D25" s="2"/>
      <c r="E25" s="2"/>
      <c r="F25" s="2"/>
      <c r="G25" s="214" t="str">
        <f>IF(A25=0,"",DATE($C$1,A25,VLOOKUP(A25,Parametri!$A$1:$C$12,3)))</f>
        <v/>
      </c>
      <c r="H25" s="214"/>
      <c r="I25" s="214"/>
      <c r="J25" s="2"/>
      <c r="K25" s="6"/>
      <c r="L25" s="2"/>
      <c r="M25" s="2"/>
      <c r="N25" s="2"/>
      <c r="O25" s="2"/>
      <c r="P25" s="2"/>
      <c r="Q25" s="2"/>
    </row>
    <row r="26" spans="1:17" x14ac:dyDescent="0.2">
      <c r="A26" s="2"/>
      <c r="B26" s="2" t="s">
        <v>20</v>
      </c>
      <c r="C26" s="11"/>
      <c r="D26" s="8">
        <f>'% di COMPLETAM'!E23</f>
        <v>0</v>
      </c>
      <c r="E26" s="2"/>
      <c r="F26" s="2"/>
      <c r="G26" s="14" t="s">
        <v>7</v>
      </c>
      <c r="H26" s="14" t="s">
        <v>1</v>
      </c>
      <c r="I26" s="14" t="s">
        <v>7</v>
      </c>
      <c r="J26" s="15"/>
      <c r="K26" s="16"/>
      <c r="L26" s="2"/>
      <c r="M26" s="2"/>
      <c r="N26" s="2"/>
      <c r="O26" s="2"/>
      <c r="P26" s="2"/>
      <c r="Q26" s="2"/>
    </row>
    <row r="27" spans="1:17" x14ac:dyDescent="0.2">
      <c r="A27" s="2"/>
      <c r="B27" s="2" t="s">
        <v>11</v>
      </c>
      <c r="C27" s="8"/>
      <c r="D27" s="12">
        <f>D18</f>
        <v>0</v>
      </c>
      <c r="E27" s="2"/>
      <c r="F27" s="2"/>
      <c r="G27" s="2" t="s">
        <v>131</v>
      </c>
      <c r="H27" s="2"/>
      <c r="I27" s="2"/>
      <c r="J27" s="31">
        <f>D29+D31+K30</f>
        <v>0</v>
      </c>
      <c r="K27" s="2"/>
      <c r="L27" s="2"/>
      <c r="M27" s="2"/>
      <c r="N27" s="2"/>
      <c r="O27" s="2"/>
      <c r="P27" s="2"/>
      <c r="Q27" s="2"/>
    </row>
    <row r="28" spans="1:17" x14ac:dyDescent="0.2">
      <c r="A28" s="2"/>
      <c r="B28" s="2" t="s">
        <v>130</v>
      </c>
      <c r="C28" s="2"/>
      <c r="D28" s="2">
        <f>D26-D27</f>
        <v>0</v>
      </c>
      <c r="E28" s="2"/>
      <c r="F28" s="2"/>
      <c r="G28" s="2" t="s">
        <v>132</v>
      </c>
      <c r="H28" s="2"/>
      <c r="I28" s="2"/>
      <c r="J28" s="28">
        <f>D30</f>
        <v>0</v>
      </c>
      <c r="K28" s="2"/>
      <c r="L28" s="2"/>
      <c r="M28" s="2"/>
      <c r="N28" s="2"/>
      <c r="O28" s="2"/>
      <c r="P28" s="2"/>
      <c r="Q28" s="2"/>
    </row>
    <row r="29" spans="1:17" x14ac:dyDescent="0.2">
      <c r="A29" s="2"/>
      <c r="B29" s="2" t="s">
        <v>5</v>
      </c>
      <c r="C29" s="8"/>
      <c r="D29" s="2">
        <f>'% di COMPLETAM'!K23</f>
        <v>0</v>
      </c>
      <c r="E29" s="2"/>
      <c r="F29" s="2"/>
      <c r="G29" s="8"/>
      <c r="H29" s="8"/>
      <c r="I29" s="8" t="s">
        <v>8</v>
      </c>
      <c r="J29" s="8"/>
      <c r="K29" s="26">
        <f>D28</f>
        <v>0</v>
      </c>
      <c r="L29" s="2"/>
      <c r="M29" s="2"/>
      <c r="N29" s="8"/>
      <c r="O29" s="2">
        <f>IF(D26-D28-D27&gt;0,D26-D28-D27,0)</f>
        <v>0</v>
      </c>
      <c r="P29" s="2"/>
      <c r="Q29" s="2"/>
    </row>
    <row r="30" spans="1:17" x14ac:dyDescent="0.2">
      <c r="A30" s="2"/>
      <c r="B30" s="2" t="s">
        <v>6</v>
      </c>
      <c r="C30" s="8"/>
      <c r="D30" s="12">
        <f>'% di COMPLETAM'!M23</f>
        <v>0</v>
      </c>
      <c r="E30" s="2"/>
      <c r="F30" s="2"/>
      <c r="G30" s="12"/>
      <c r="H30" s="12"/>
      <c r="I30" s="12" t="s">
        <v>9</v>
      </c>
      <c r="J30" s="12"/>
      <c r="K30" s="54">
        <f>D31*'% di COMPLETAM'!$I$1</f>
        <v>0</v>
      </c>
      <c r="L30" s="2"/>
      <c r="M30" s="2"/>
      <c r="N30" s="2"/>
      <c r="O30" s="2"/>
      <c r="P30" s="2"/>
      <c r="Q30" s="2"/>
    </row>
    <row r="31" spans="1:17" x14ac:dyDescent="0.2">
      <c r="A31" s="2"/>
      <c r="B31" s="2" t="s">
        <v>123</v>
      </c>
      <c r="C31" s="8"/>
      <c r="D31" s="2">
        <f>D26-D27-D29-D30</f>
        <v>0</v>
      </c>
      <c r="E31" s="2"/>
      <c r="F31" s="2"/>
      <c r="G31" s="2"/>
      <c r="H31" s="2"/>
      <c r="I31" s="2"/>
      <c r="J31" s="2">
        <f>SUM(J27:J30)</f>
        <v>0</v>
      </c>
      <c r="K31" s="2">
        <f>SUM(K27:K30)</f>
        <v>0</v>
      </c>
      <c r="L31" s="2"/>
      <c r="M31" s="2"/>
      <c r="N31" s="2"/>
      <c r="O31" s="2"/>
      <c r="P31" s="2"/>
      <c r="Q31" s="2"/>
    </row>
    <row r="32" spans="1:17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A33" s="2">
        <f>'% di COMPLETAM'!A24</f>
        <v>0</v>
      </c>
      <c r="B33" s="10">
        <f>IFERROR('% di COMPLETAM'!B24,"")</f>
        <v>0</v>
      </c>
      <c r="C33" s="36"/>
      <c r="D33" s="2"/>
      <c r="E33" s="2"/>
      <c r="F33" s="2"/>
      <c r="G33" s="214" t="str">
        <f>IF(A33=0,"",DATE($C$1,A33,VLOOKUP(A33,Parametri!$A$1:$C$12,3)))</f>
        <v/>
      </c>
      <c r="H33" s="214"/>
      <c r="I33" s="214"/>
      <c r="J33" s="2"/>
      <c r="K33" s="6"/>
      <c r="L33" s="2"/>
      <c r="M33" s="2"/>
      <c r="N33" s="2"/>
      <c r="O33" s="2"/>
      <c r="P33" s="2"/>
      <c r="Q33" s="2"/>
    </row>
    <row r="34" spans="1:17" x14ac:dyDescent="0.2">
      <c r="A34" s="2"/>
      <c r="B34" s="2" t="s">
        <v>20</v>
      </c>
      <c r="C34" s="11"/>
      <c r="D34" s="8">
        <f>'% di COMPLETAM'!E24</f>
        <v>0</v>
      </c>
      <c r="E34" s="2"/>
      <c r="F34" s="2"/>
      <c r="G34" s="14" t="s">
        <v>7</v>
      </c>
      <c r="H34" s="14" t="s">
        <v>1</v>
      </c>
      <c r="I34" s="14" t="s">
        <v>7</v>
      </c>
      <c r="J34" s="15"/>
      <c r="K34" s="16"/>
      <c r="L34" s="2"/>
      <c r="M34" s="2"/>
      <c r="N34" s="2"/>
      <c r="O34" s="2"/>
      <c r="P34" s="2"/>
      <c r="Q34" s="2"/>
    </row>
    <row r="35" spans="1:17" x14ac:dyDescent="0.2">
      <c r="A35" s="2"/>
      <c r="B35" s="2" t="s">
        <v>11</v>
      </c>
      <c r="C35" s="8"/>
      <c r="D35" s="12">
        <f>D26</f>
        <v>0</v>
      </c>
      <c r="E35" s="2"/>
      <c r="F35" s="2"/>
      <c r="G35" s="2" t="s">
        <v>131</v>
      </c>
      <c r="H35" s="2"/>
      <c r="I35" s="2"/>
      <c r="J35" s="31">
        <f>D37+D39+K38</f>
        <v>0</v>
      </c>
      <c r="K35" s="2"/>
      <c r="L35" s="2"/>
      <c r="M35" s="2"/>
      <c r="N35" s="2"/>
      <c r="O35" s="2"/>
      <c r="P35" s="2"/>
      <c r="Q35" s="2"/>
    </row>
    <row r="36" spans="1:17" x14ac:dyDescent="0.2">
      <c r="A36" s="2"/>
      <c r="B36" s="2" t="s">
        <v>130</v>
      </c>
      <c r="C36" s="2"/>
      <c r="D36" s="2">
        <f>D34-D35</f>
        <v>0</v>
      </c>
      <c r="E36" s="2"/>
      <c r="F36" s="2"/>
      <c r="G36" s="2" t="s">
        <v>132</v>
      </c>
      <c r="H36" s="2"/>
      <c r="I36" s="2"/>
      <c r="J36" s="28">
        <f>D38</f>
        <v>0</v>
      </c>
      <c r="K36" s="2"/>
      <c r="L36" s="2"/>
      <c r="M36" s="2"/>
      <c r="N36" s="2"/>
      <c r="O36" s="2"/>
      <c r="P36" s="2"/>
      <c r="Q36" s="2"/>
    </row>
    <row r="37" spans="1:17" x14ac:dyDescent="0.2">
      <c r="A37" s="2"/>
      <c r="B37" s="2" t="s">
        <v>5</v>
      </c>
      <c r="C37" s="8"/>
      <c r="D37" s="2">
        <f>'% di COMPLETAM'!K24</f>
        <v>0</v>
      </c>
      <c r="E37" s="2"/>
      <c r="F37" s="2"/>
      <c r="G37" s="8"/>
      <c r="H37" s="8"/>
      <c r="I37" s="8" t="s">
        <v>8</v>
      </c>
      <c r="J37" s="8"/>
      <c r="K37" s="26">
        <f>D36</f>
        <v>0</v>
      </c>
      <c r="L37" s="2"/>
      <c r="M37" s="2"/>
      <c r="N37" s="8"/>
      <c r="O37" s="2">
        <f>IF(D34-D36-D35&gt;0,D34-D36-D35,0)</f>
        <v>0</v>
      </c>
      <c r="P37" s="2"/>
      <c r="Q37" s="2"/>
    </row>
    <row r="38" spans="1:17" x14ac:dyDescent="0.2">
      <c r="A38" s="2"/>
      <c r="B38" s="2" t="s">
        <v>6</v>
      </c>
      <c r="C38" s="8"/>
      <c r="D38" s="12">
        <f>'% di COMPLETAM'!M24</f>
        <v>0</v>
      </c>
      <c r="E38" s="2"/>
      <c r="F38" s="2"/>
      <c r="G38" s="12"/>
      <c r="H38" s="12"/>
      <c r="I38" s="12" t="s">
        <v>9</v>
      </c>
      <c r="J38" s="12"/>
      <c r="K38" s="54">
        <f>D39*'% di COMPLETAM'!$I$1</f>
        <v>0</v>
      </c>
      <c r="L38" s="2"/>
      <c r="M38" s="2"/>
      <c r="N38" s="2"/>
      <c r="O38" s="2"/>
      <c r="P38" s="2"/>
      <c r="Q38" s="2"/>
    </row>
    <row r="39" spans="1:17" x14ac:dyDescent="0.2">
      <c r="A39" s="2"/>
      <c r="B39" s="2" t="s">
        <v>123</v>
      </c>
      <c r="C39" s="8"/>
      <c r="D39" s="2">
        <f>D34-D35-D37-D38</f>
        <v>0</v>
      </c>
      <c r="E39" s="2"/>
      <c r="F39" s="2"/>
      <c r="G39" s="2"/>
      <c r="H39" s="2"/>
      <c r="I39" s="2"/>
      <c r="J39" s="2">
        <f>SUM(J35:J38)</f>
        <v>0</v>
      </c>
      <c r="K39" s="2">
        <f>SUM(K35:K38)</f>
        <v>0</v>
      </c>
      <c r="L39" s="2"/>
      <c r="M39" s="2"/>
      <c r="N39" s="2"/>
      <c r="O39" s="2"/>
      <c r="P39" s="2"/>
      <c r="Q39" s="2"/>
    </row>
    <row r="40" spans="1:1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">
      <c r="A41" s="2">
        <f>'% di COMPLETAM'!A25</f>
        <v>0</v>
      </c>
      <c r="B41" s="10">
        <f>IFERROR('% di COMPLETAM'!B25,"")</f>
        <v>0</v>
      </c>
      <c r="C41" s="36"/>
      <c r="D41" s="2"/>
      <c r="E41" s="2"/>
      <c r="F41" s="2"/>
      <c r="G41" s="214" t="str">
        <f>IF(A41=0,"",DATE($C$1,A41,VLOOKUP(A41,Parametri!$A$1:$C$12,3)))</f>
        <v/>
      </c>
      <c r="H41" s="214"/>
      <c r="I41" s="214"/>
      <c r="J41" s="2"/>
      <c r="K41" s="6"/>
      <c r="L41" s="2"/>
      <c r="M41" s="2"/>
      <c r="N41" s="2"/>
      <c r="O41" s="2"/>
      <c r="P41" s="2"/>
      <c r="Q41" s="2"/>
    </row>
    <row r="42" spans="1:17" x14ac:dyDescent="0.2">
      <c r="A42" s="2"/>
      <c r="B42" s="2" t="s">
        <v>20</v>
      </c>
      <c r="C42" s="11"/>
      <c r="D42" s="8">
        <f>'% di COMPLETAM'!E25</f>
        <v>0</v>
      </c>
      <c r="E42" s="2"/>
      <c r="F42" s="2"/>
      <c r="G42" s="14" t="s">
        <v>7</v>
      </c>
      <c r="H42" s="14" t="s">
        <v>1</v>
      </c>
      <c r="I42" s="14" t="s">
        <v>7</v>
      </c>
      <c r="J42" s="15"/>
      <c r="K42" s="16"/>
      <c r="L42" s="2"/>
      <c r="M42" s="2"/>
      <c r="N42" s="2"/>
      <c r="O42" s="2"/>
      <c r="P42" s="2"/>
      <c r="Q42" s="2"/>
    </row>
    <row r="43" spans="1:17" x14ac:dyDescent="0.2">
      <c r="A43" s="2"/>
      <c r="B43" s="2" t="s">
        <v>11</v>
      </c>
      <c r="C43" s="8"/>
      <c r="D43" s="12">
        <f>D34</f>
        <v>0</v>
      </c>
      <c r="E43" s="2"/>
      <c r="F43" s="2"/>
      <c r="G43" s="2" t="s">
        <v>131</v>
      </c>
      <c r="H43" s="2"/>
      <c r="I43" s="2"/>
      <c r="J43" s="31">
        <f>D45+D47+K46</f>
        <v>0</v>
      </c>
      <c r="K43" s="2"/>
      <c r="L43" s="2"/>
      <c r="M43" s="2"/>
      <c r="N43" s="2"/>
      <c r="O43" s="2"/>
      <c r="P43" s="2"/>
      <c r="Q43" s="2"/>
    </row>
    <row r="44" spans="1:17" x14ac:dyDescent="0.2">
      <c r="A44" s="2"/>
      <c r="B44" s="2" t="s">
        <v>130</v>
      </c>
      <c r="C44" s="2"/>
      <c r="D44" s="2">
        <f>D42-D43</f>
        <v>0</v>
      </c>
      <c r="E44" s="2"/>
      <c r="F44" s="2"/>
      <c r="G44" s="2" t="s">
        <v>132</v>
      </c>
      <c r="H44" s="2"/>
      <c r="I44" s="2"/>
      <c r="J44" s="28">
        <f>D46</f>
        <v>0</v>
      </c>
      <c r="K44" s="2"/>
      <c r="L44" s="2"/>
      <c r="M44" s="2"/>
      <c r="N44" s="2"/>
      <c r="O44" s="2"/>
      <c r="P44" s="2"/>
      <c r="Q44" s="2"/>
    </row>
    <row r="45" spans="1:17" x14ac:dyDescent="0.2">
      <c r="A45" s="2"/>
      <c r="B45" s="2" t="s">
        <v>5</v>
      </c>
      <c r="C45" s="8"/>
      <c r="D45" s="2">
        <f>'% di COMPLETAM'!K25</f>
        <v>0</v>
      </c>
      <c r="E45" s="2"/>
      <c r="F45" s="2"/>
      <c r="G45" s="8"/>
      <c r="H45" s="8"/>
      <c r="I45" s="8" t="s">
        <v>8</v>
      </c>
      <c r="J45" s="8"/>
      <c r="K45" s="26">
        <f>D44</f>
        <v>0</v>
      </c>
      <c r="L45" s="2"/>
      <c r="M45" s="2"/>
      <c r="N45" s="8"/>
      <c r="O45" s="2">
        <f>IF(D42-D44-D43&gt;0,D42-D44-D43,0)</f>
        <v>0</v>
      </c>
      <c r="P45" s="2"/>
      <c r="Q45" s="2"/>
    </row>
    <row r="46" spans="1:17" x14ac:dyDescent="0.2">
      <c r="A46" s="2"/>
      <c r="B46" s="2" t="s">
        <v>6</v>
      </c>
      <c r="C46" s="8"/>
      <c r="D46" s="12">
        <f>'% di COMPLETAM'!M25</f>
        <v>0</v>
      </c>
      <c r="E46" s="2"/>
      <c r="F46" s="2"/>
      <c r="G46" s="12"/>
      <c r="H46" s="12"/>
      <c r="I46" s="12" t="s">
        <v>9</v>
      </c>
      <c r="J46" s="12"/>
      <c r="K46" s="54">
        <f>D47*'% di COMPLETAM'!$I$1</f>
        <v>0</v>
      </c>
      <c r="L46" s="2"/>
      <c r="M46" s="2"/>
      <c r="N46" s="2"/>
      <c r="O46" s="2"/>
      <c r="P46" s="2"/>
      <c r="Q46" s="2"/>
    </row>
    <row r="47" spans="1:17" x14ac:dyDescent="0.2">
      <c r="A47" s="2"/>
      <c r="B47" s="2" t="s">
        <v>123</v>
      </c>
      <c r="C47" s="8"/>
      <c r="D47" s="2">
        <f>D42-D43-D45-D46</f>
        <v>0</v>
      </c>
      <c r="E47" s="2"/>
      <c r="F47" s="2"/>
      <c r="G47" s="2"/>
      <c r="H47" s="2"/>
      <c r="I47" s="2"/>
      <c r="J47" s="2">
        <f>SUM(J43:J46)</f>
        <v>0</v>
      </c>
      <c r="K47" s="2">
        <f>SUM(K43:K46)</f>
        <v>0</v>
      </c>
      <c r="L47" s="2"/>
      <c r="M47" s="2"/>
      <c r="N47" s="2"/>
      <c r="O47" s="2"/>
      <c r="P47" s="2"/>
      <c r="Q47" s="2"/>
    </row>
    <row r="48" spans="1:17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2">
      <c r="A49" s="2">
        <f>'% di COMPLETAM'!A26</f>
        <v>0</v>
      </c>
      <c r="B49" s="10">
        <f>IFERROR('% di COMPLETAM'!B26,"")</f>
        <v>0</v>
      </c>
      <c r="C49" s="36"/>
      <c r="D49" s="2"/>
      <c r="E49" s="2"/>
      <c r="F49" s="2"/>
      <c r="G49" s="214" t="str">
        <f>IF(A49=0,"",DATE($C$1,A49,VLOOKUP(A49,Parametri!$A$1:$C$12,3)))</f>
        <v/>
      </c>
      <c r="H49" s="214"/>
      <c r="I49" s="214"/>
      <c r="J49" s="2"/>
      <c r="K49" s="6"/>
      <c r="L49" s="2"/>
      <c r="M49" s="2"/>
      <c r="N49" s="2"/>
      <c r="O49" s="2"/>
      <c r="P49" s="2"/>
      <c r="Q49" s="2"/>
    </row>
    <row r="50" spans="1:17" x14ac:dyDescent="0.2">
      <c r="A50" s="2"/>
      <c r="B50" s="2" t="s">
        <v>20</v>
      </c>
      <c r="C50" s="11"/>
      <c r="D50" s="8">
        <f>'% di COMPLETAM'!E26</f>
        <v>0</v>
      </c>
      <c r="E50" s="2"/>
      <c r="F50" s="2"/>
      <c r="G50" s="14" t="s">
        <v>7</v>
      </c>
      <c r="H50" s="14" t="s">
        <v>1</v>
      </c>
      <c r="I50" s="14" t="s">
        <v>7</v>
      </c>
      <c r="J50" s="15"/>
      <c r="K50" s="16"/>
      <c r="L50" s="2"/>
      <c r="M50" s="2"/>
      <c r="N50" s="2"/>
      <c r="O50" s="2"/>
      <c r="P50" s="2"/>
      <c r="Q50" s="2"/>
    </row>
    <row r="51" spans="1:17" x14ac:dyDescent="0.2">
      <c r="A51" s="2"/>
      <c r="B51" s="2" t="s">
        <v>11</v>
      </c>
      <c r="C51" s="8"/>
      <c r="D51" s="12">
        <f>D42</f>
        <v>0</v>
      </c>
      <c r="E51" s="2"/>
      <c r="F51" s="2"/>
      <c r="G51" s="2" t="s">
        <v>131</v>
      </c>
      <c r="H51" s="2"/>
      <c r="I51" s="2"/>
      <c r="J51" s="31">
        <f>D53+D55+K54</f>
        <v>0</v>
      </c>
      <c r="K51" s="2"/>
      <c r="L51" s="2"/>
      <c r="M51" s="2"/>
      <c r="N51" s="2"/>
      <c r="O51" s="2"/>
      <c r="P51" s="2"/>
      <c r="Q51" s="2"/>
    </row>
    <row r="52" spans="1:17" x14ac:dyDescent="0.2">
      <c r="A52" s="2"/>
      <c r="B52" s="2" t="s">
        <v>130</v>
      </c>
      <c r="C52" s="2"/>
      <c r="D52" s="2">
        <f>D50-D51</f>
        <v>0</v>
      </c>
      <c r="E52" s="2"/>
      <c r="F52" s="2"/>
      <c r="G52" s="2" t="s">
        <v>132</v>
      </c>
      <c r="H52" s="2"/>
      <c r="I52" s="2"/>
      <c r="J52" s="28">
        <f>D54</f>
        <v>0</v>
      </c>
      <c r="K52" s="2"/>
      <c r="L52" s="2"/>
      <c r="M52" s="2"/>
      <c r="N52" s="2"/>
      <c r="O52" s="2"/>
      <c r="P52" s="2"/>
      <c r="Q52" s="2"/>
    </row>
    <row r="53" spans="1:17" x14ac:dyDescent="0.2">
      <c r="A53" s="2"/>
      <c r="B53" s="2" t="s">
        <v>5</v>
      </c>
      <c r="C53" s="8"/>
      <c r="D53" s="2">
        <f>'% di COMPLETAM'!K26</f>
        <v>0</v>
      </c>
      <c r="E53" s="2"/>
      <c r="F53" s="2"/>
      <c r="G53" s="8"/>
      <c r="H53" s="8"/>
      <c r="I53" s="8" t="s">
        <v>8</v>
      </c>
      <c r="J53" s="8"/>
      <c r="K53" s="26">
        <f>D52</f>
        <v>0</v>
      </c>
      <c r="L53" s="2"/>
      <c r="M53" s="2"/>
      <c r="N53" s="8"/>
      <c r="O53" s="2">
        <f>IF(D50-D52-D51&gt;0,D50-D52-D51,0)</f>
        <v>0</v>
      </c>
      <c r="P53" s="2"/>
      <c r="Q53" s="2"/>
    </row>
    <row r="54" spans="1:17" x14ac:dyDescent="0.2">
      <c r="A54" s="2"/>
      <c r="B54" s="2" t="s">
        <v>6</v>
      </c>
      <c r="C54" s="8"/>
      <c r="D54" s="12">
        <f>'% di COMPLETAM'!M26</f>
        <v>0</v>
      </c>
      <c r="E54" s="2"/>
      <c r="F54" s="2"/>
      <c r="G54" s="12"/>
      <c r="H54" s="12"/>
      <c r="I54" s="12" t="s">
        <v>9</v>
      </c>
      <c r="J54" s="12"/>
      <c r="K54" s="54">
        <f>D55*'% di COMPLETAM'!$I$1</f>
        <v>0</v>
      </c>
      <c r="L54" s="2"/>
      <c r="M54" s="2"/>
      <c r="N54" s="2"/>
      <c r="O54" s="2"/>
      <c r="P54" s="2"/>
      <c r="Q54" s="2"/>
    </row>
    <row r="55" spans="1:17" x14ac:dyDescent="0.2">
      <c r="A55" s="2"/>
      <c r="B55" s="2" t="s">
        <v>123</v>
      </c>
      <c r="C55" s="8"/>
      <c r="D55" s="2">
        <f>D50-D51-D53-D54</f>
        <v>0</v>
      </c>
      <c r="E55" s="2"/>
      <c r="F55" s="2"/>
      <c r="G55" s="2"/>
      <c r="H55" s="2"/>
      <c r="I55" s="2"/>
      <c r="J55" s="2">
        <f>SUM(J51:J54)</f>
        <v>0</v>
      </c>
      <c r="K55" s="2">
        <f>SUM(K51:K54)</f>
        <v>0</v>
      </c>
      <c r="L55" s="2"/>
      <c r="M55" s="2"/>
      <c r="N55" s="2"/>
      <c r="O55" s="2"/>
      <c r="P55" s="2"/>
      <c r="Q55" s="2"/>
    </row>
    <row r="56" spans="1:1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95" customHeight="1" x14ac:dyDescent="0.2">
      <c r="A57" s="2">
        <f>'% di COMPLETAM'!A27</f>
        <v>0</v>
      </c>
      <c r="B57" s="10">
        <f>IFERROR('% di COMPLETAM'!B27,"")</f>
        <v>0</v>
      </c>
      <c r="C57" s="36"/>
      <c r="D57" s="2"/>
      <c r="E57" s="2"/>
      <c r="F57" s="2"/>
      <c r="G57" s="214" t="str">
        <f>IF(A57=0,"",DATE($C$1,A57,VLOOKUP(A57,Parametri!$A$1:$C$12,3)))</f>
        <v/>
      </c>
      <c r="H57" s="214"/>
      <c r="I57" s="214"/>
      <c r="J57" s="2"/>
      <c r="K57" s="6"/>
      <c r="L57" s="2"/>
      <c r="M57" s="2"/>
      <c r="N57" s="2"/>
      <c r="O57" s="2"/>
      <c r="P57" s="2"/>
      <c r="Q57" s="2"/>
    </row>
    <row r="58" spans="1:17" x14ac:dyDescent="0.2">
      <c r="A58" s="2"/>
      <c r="B58" s="2" t="s">
        <v>20</v>
      </c>
      <c r="C58" s="11"/>
      <c r="D58" s="8">
        <f>'% di COMPLETAM'!E27</f>
        <v>0</v>
      </c>
      <c r="E58" s="2"/>
      <c r="F58" s="2"/>
      <c r="G58" s="14" t="s">
        <v>7</v>
      </c>
      <c r="H58" s="14" t="s">
        <v>1</v>
      </c>
      <c r="I58" s="14" t="s">
        <v>7</v>
      </c>
      <c r="J58" s="15"/>
      <c r="K58" s="16"/>
      <c r="L58" s="2"/>
      <c r="M58" s="2"/>
      <c r="N58" s="2"/>
      <c r="O58" s="2"/>
      <c r="P58" s="2"/>
      <c r="Q58" s="2"/>
    </row>
    <row r="59" spans="1:17" x14ac:dyDescent="0.2">
      <c r="A59" s="2"/>
      <c r="B59" s="2" t="s">
        <v>11</v>
      </c>
      <c r="C59" s="8"/>
      <c r="D59" s="12">
        <f>D50</f>
        <v>0</v>
      </c>
      <c r="E59" s="2"/>
      <c r="F59" s="2"/>
      <c r="G59" s="2" t="s">
        <v>131</v>
      </c>
      <c r="H59" s="2"/>
      <c r="I59" s="2"/>
      <c r="J59" s="31">
        <f>D61+D63+K62</f>
        <v>0</v>
      </c>
      <c r="K59" s="2"/>
      <c r="L59" s="2"/>
      <c r="M59" s="2"/>
      <c r="N59" s="2"/>
      <c r="O59" s="2"/>
      <c r="P59" s="2"/>
      <c r="Q59" s="2"/>
    </row>
    <row r="60" spans="1:17" x14ac:dyDescent="0.2">
      <c r="A60" s="2"/>
      <c r="B60" s="2" t="s">
        <v>130</v>
      </c>
      <c r="C60" s="2"/>
      <c r="D60" s="2">
        <f>D58-D59</f>
        <v>0</v>
      </c>
      <c r="E60" s="2"/>
      <c r="F60" s="2"/>
      <c r="G60" s="2" t="s">
        <v>132</v>
      </c>
      <c r="H60" s="2"/>
      <c r="I60" s="2"/>
      <c r="J60" s="28">
        <f>D62</f>
        <v>0</v>
      </c>
      <c r="K60" s="2"/>
      <c r="L60" s="2"/>
      <c r="M60" s="2"/>
      <c r="N60" s="2"/>
      <c r="O60" s="2"/>
      <c r="P60" s="2"/>
      <c r="Q60" s="2"/>
    </row>
    <row r="61" spans="1:17" x14ac:dyDescent="0.2">
      <c r="A61" s="2"/>
      <c r="B61" s="2" t="s">
        <v>5</v>
      </c>
      <c r="C61" s="8"/>
      <c r="D61" s="2">
        <f>'% di COMPLETAM'!K27</f>
        <v>0</v>
      </c>
      <c r="E61" s="2"/>
      <c r="F61" s="2"/>
      <c r="G61" s="8"/>
      <c r="H61" s="8"/>
      <c r="I61" s="8" t="s">
        <v>8</v>
      </c>
      <c r="J61" s="8"/>
      <c r="K61" s="26">
        <f>D60</f>
        <v>0</v>
      </c>
      <c r="L61" s="2"/>
      <c r="M61" s="2"/>
      <c r="N61" s="8"/>
      <c r="O61" s="2">
        <f>IF(D58-D60-D59&gt;0,D58-D60-D59,0)</f>
        <v>0</v>
      </c>
      <c r="P61" s="2"/>
      <c r="Q61" s="2"/>
    </row>
    <row r="62" spans="1:17" x14ac:dyDescent="0.2">
      <c r="A62" s="2"/>
      <c r="B62" s="2" t="s">
        <v>6</v>
      </c>
      <c r="C62" s="8"/>
      <c r="D62" s="12">
        <f>'% di COMPLETAM'!M27</f>
        <v>0</v>
      </c>
      <c r="E62" s="2"/>
      <c r="F62" s="2"/>
      <c r="G62" s="12"/>
      <c r="H62" s="12"/>
      <c r="I62" s="12" t="s">
        <v>9</v>
      </c>
      <c r="J62" s="12"/>
      <c r="K62" s="54">
        <f>D63*'% di COMPLETAM'!$I$1</f>
        <v>0</v>
      </c>
      <c r="L62" s="2"/>
      <c r="M62" s="2"/>
      <c r="N62" s="2"/>
      <c r="O62" s="2"/>
      <c r="P62" s="2"/>
      <c r="Q62" s="2"/>
    </row>
    <row r="63" spans="1:17" x14ac:dyDescent="0.2">
      <c r="A63" s="2"/>
      <c r="B63" s="2" t="s">
        <v>123</v>
      </c>
      <c r="C63" s="8"/>
      <c r="D63" s="2">
        <f>D58-D59-D61-D62</f>
        <v>0</v>
      </c>
      <c r="E63" s="2"/>
      <c r="F63" s="2"/>
      <c r="G63" s="2"/>
      <c r="H63" s="2"/>
      <c r="I63" s="2"/>
      <c r="J63" s="2">
        <f>SUM(J59:J62)</f>
        <v>0</v>
      </c>
      <c r="K63" s="2">
        <f>SUM(K59:K62)</f>
        <v>0</v>
      </c>
      <c r="L63" s="2"/>
      <c r="M63" s="2"/>
      <c r="N63" s="2"/>
      <c r="O63" s="2"/>
      <c r="P63" s="2"/>
      <c r="Q63" s="2"/>
    </row>
    <row r="64" spans="1:1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">
      <c r="A65" s="2">
        <f>'% di COMPLETAM'!A28</f>
        <v>0</v>
      </c>
      <c r="B65" s="10">
        <f>IFERROR('% di COMPLETAM'!B28,"")</f>
        <v>0</v>
      </c>
      <c r="C65" s="36"/>
      <c r="D65" s="2"/>
      <c r="E65" s="2"/>
      <c r="F65" s="2"/>
      <c r="G65" s="214" t="str">
        <f>IF(A65=0,"",DATE($C$1,A65,VLOOKUP(A65,Parametri!$A$1:$C$12,3)))</f>
        <v/>
      </c>
      <c r="H65" s="214"/>
      <c r="I65" s="214"/>
      <c r="J65" s="2"/>
      <c r="K65" s="6"/>
      <c r="L65" s="2"/>
      <c r="M65" s="2"/>
      <c r="N65" s="2"/>
      <c r="O65" s="2"/>
      <c r="P65" s="2"/>
      <c r="Q65" s="2"/>
    </row>
    <row r="66" spans="1:17" x14ac:dyDescent="0.2">
      <c r="A66" s="2"/>
      <c r="B66" s="2" t="s">
        <v>20</v>
      </c>
      <c r="C66" s="11"/>
      <c r="D66" s="8">
        <f>'% di COMPLETAM'!E28</f>
        <v>0</v>
      </c>
      <c r="E66" s="2"/>
      <c r="F66" s="2"/>
      <c r="G66" s="14" t="s">
        <v>7</v>
      </c>
      <c r="H66" s="14" t="s">
        <v>1</v>
      </c>
      <c r="I66" s="14" t="s">
        <v>7</v>
      </c>
      <c r="J66" s="15"/>
      <c r="K66" s="16"/>
      <c r="L66" s="2"/>
      <c r="M66" s="2"/>
      <c r="N66" s="2"/>
      <c r="O66" s="2"/>
      <c r="P66" s="2"/>
      <c r="Q66" s="2"/>
    </row>
    <row r="67" spans="1:17" x14ac:dyDescent="0.2">
      <c r="A67" s="2"/>
      <c r="B67" s="2" t="s">
        <v>11</v>
      </c>
      <c r="C67" s="8"/>
      <c r="D67" s="12">
        <f>D58</f>
        <v>0</v>
      </c>
      <c r="E67" s="2"/>
      <c r="F67" s="2"/>
      <c r="G67" s="2" t="s">
        <v>131</v>
      </c>
      <c r="H67" s="2"/>
      <c r="I67" s="2"/>
      <c r="J67" s="31">
        <f>D69+D71+K70</f>
        <v>0</v>
      </c>
      <c r="K67" s="2"/>
      <c r="L67" s="2"/>
      <c r="M67" s="2"/>
      <c r="N67" s="2"/>
      <c r="O67" s="2"/>
      <c r="P67" s="2"/>
      <c r="Q67" s="2"/>
    </row>
    <row r="68" spans="1:17" x14ac:dyDescent="0.2">
      <c r="A68" s="2"/>
      <c r="B68" s="2" t="s">
        <v>130</v>
      </c>
      <c r="C68" s="2"/>
      <c r="D68" s="2">
        <f>D66-D67</f>
        <v>0</v>
      </c>
      <c r="E68" s="2"/>
      <c r="F68" s="2"/>
      <c r="G68" s="2" t="s">
        <v>132</v>
      </c>
      <c r="H68" s="2"/>
      <c r="I68" s="2"/>
      <c r="J68" s="28">
        <f>D70</f>
        <v>0</v>
      </c>
      <c r="K68" s="2"/>
      <c r="L68" s="2"/>
      <c r="M68" s="2"/>
      <c r="N68" s="2"/>
      <c r="O68" s="2"/>
      <c r="P68" s="2"/>
      <c r="Q68" s="2"/>
    </row>
    <row r="69" spans="1:17" x14ac:dyDescent="0.2">
      <c r="A69" s="2"/>
      <c r="B69" s="2" t="s">
        <v>5</v>
      </c>
      <c r="C69" s="8"/>
      <c r="D69" s="2">
        <f>'% di COMPLETAM'!K28</f>
        <v>0</v>
      </c>
      <c r="E69" s="2"/>
      <c r="F69" s="2"/>
      <c r="G69" s="8"/>
      <c r="H69" s="8"/>
      <c r="I69" s="8" t="s">
        <v>8</v>
      </c>
      <c r="J69" s="8"/>
      <c r="K69" s="26">
        <f>D68</f>
        <v>0</v>
      </c>
      <c r="L69" s="2"/>
      <c r="M69" s="2"/>
      <c r="N69" s="8"/>
      <c r="O69" s="2">
        <f>IF(D66-D68-D67&gt;0,D66-D68-D67,0)</f>
        <v>0</v>
      </c>
      <c r="P69" s="2"/>
      <c r="Q69" s="2"/>
    </row>
    <row r="70" spans="1:17" x14ac:dyDescent="0.2">
      <c r="A70" s="2"/>
      <c r="B70" s="2" t="s">
        <v>6</v>
      </c>
      <c r="C70" s="8"/>
      <c r="D70" s="12">
        <f>'% di COMPLETAM'!M28</f>
        <v>0</v>
      </c>
      <c r="E70" s="2"/>
      <c r="F70" s="2"/>
      <c r="G70" s="12"/>
      <c r="H70" s="12"/>
      <c r="I70" s="12" t="s">
        <v>9</v>
      </c>
      <c r="J70" s="12"/>
      <c r="K70" s="54">
        <f>D71*'% di COMPLETAM'!$I$1</f>
        <v>0</v>
      </c>
      <c r="L70" s="2"/>
      <c r="M70" s="2"/>
      <c r="N70" s="2"/>
      <c r="O70" s="2"/>
      <c r="P70" s="2"/>
      <c r="Q70" s="2"/>
    </row>
    <row r="71" spans="1:17" x14ac:dyDescent="0.2">
      <c r="A71" s="2"/>
      <c r="B71" s="2" t="s">
        <v>123</v>
      </c>
      <c r="C71" s="8"/>
      <c r="D71" s="2">
        <f>D66-D67-D69-D70</f>
        <v>0</v>
      </c>
      <c r="E71" s="2"/>
      <c r="F71" s="2"/>
      <c r="G71" s="2"/>
      <c r="H71" s="2"/>
      <c r="I71" s="2"/>
      <c r="J71" s="2">
        <f>SUM(J67:J70)</f>
        <v>0</v>
      </c>
      <c r="K71" s="2">
        <f>SUM(K67:K70)</f>
        <v>0</v>
      </c>
      <c r="L71" s="2"/>
      <c r="M71" s="2"/>
      <c r="N71" s="2"/>
      <c r="O71" s="2"/>
      <c r="P71" s="2"/>
      <c r="Q71" s="2"/>
    </row>
    <row r="72" spans="1:17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x14ac:dyDescent="0.2">
      <c r="A73" s="2">
        <f>'% di COMPLETAM'!A29</f>
        <v>0</v>
      </c>
      <c r="B73" s="10">
        <f>IFERROR('% di COMPLETAM'!B29,"")</f>
        <v>0</v>
      </c>
      <c r="C73" s="36"/>
      <c r="D73" s="2"/>
      <c r="E73" s="2"/>
      <c r="F73" s="2"/>
      <c r="G73" s="214" t="str">
        <f>IF(A73=0,"",DATE($C$1,A73,VLOOKUP(A73,Parametri!$A$1:$C$12,3)))</f>
        <v/>
      </c>
      <c r="H73" s="214"/>
      <c r="I73" s="214"/>
      <c r="J73" s="2"/>
      <c r="K73" s="6"/>
      <c r="L73" s="2"/>
      <c r="M73" s="2"/>
      <c r="N73" s="2"/>
      <c r="O73" s="2"/>
      <c r="P73" s="2"/>
      <c r="Q73" s="2"/>
    </row>
    <row r="74" spans="1:17" x14ac:dyDescent="0.2">
      <c r="A74" s="2"/>
      <c r="B74" s="2" t="s">
        <v>20</v>
      </c>
      <c r="C74" s="11"/>
      <c r="D74" s="8">
        <f>'% di COMPLETAM'!E29</f>
        <v>0</v>
      </c>
      <c r="E74" s="2"/>
      <c r="F74" s="2"/>
      <c r="G74" s="14" t="s">
        <v>7</v>
      </c>
      <c r="H74" s="14" t="s">
        <v>1</v>
      </c>
      <c r="I74" s="14" t="s">
        <v>7</v>
      </c>
      <c r="J74" s="15"/>
      <c r="K74" s="16"/>
      <c r="L74" s="2"/>
      <c r="M74" s="2"/>
      <c r="N74" s="2"/>
      <c r="O74" s="2"/>
      <c r="P74" s="2"/>
      <c r="Q74" s="2"/>
    </row>
    <row r="75" spans="1:17" x14ac:dyDescent="0.2">
      <c r="A75" s="2"/>
      <c r="B75" s="2" t="s">
        <v>11</v>
      </c>
      <c r="C75" s="8"/>
      <c r="D75" s="12">
        <f>D66</f>
        <v>0</v>
      </c>
      <c r="E75" s="2"/>
      <c r="F75" s="2"/>
      <c r="G75" s="2" t="s">
        <v>131</v>
      </c>
      <c r="H75" s="2"/>
      <c r="I75" s="2"/>
      <c r="J75" s="31">
        <f>D77+D79+K78</f>
        <v>0</v>
      </c>
      <c r="K75" s="2"/>
      <c r="L75" s="2"/>
      <c r="M75" s="2"/>
      <c r="N75" s="2"/>
      <c r="O75" s="2"/>
      <c r="P75" s="2"/>
      <c r="Q75" s="2"/>
    </row>
    <row r="76" spans="1:17" x14ac:dyDescent="0.2">
      <c r="A76" s="2"/>
      <c r="B76" s="2" t="s">
        <v>130</v>
      </c>
      <c r="C76" s="2"/>
      <c r="D76" s="2">
        <f>D74-D75</f>
        <v>0</v>
      </c>
      <c r="E76" s="2"/>
      <c r="F76" s="2"/>
      <c r="G76" s="2" t="s">
        <v>132</v>
      </c>
      <c r="H76" s="2"/>
      <c r="I76" s="2"/>
      <c r="J76" s="28">
        <f>D78</f>
        <v>0</v>
      </c>
      <c r="K76" s="2"/>
      <c r="L76" s="2"/>
      <c r="M76" s="2"/>
      <c r="N76" s="2"/>
      <c r="O76" s="2"/>
      <c r="P76" s="2"/>
      <c r="Q76" s="2"/>
    </row>
    <row r="77" spans="1:17" x14ac:dyDescent="0.2">
      <c r="A77" s="2"/>
      <c r="B77" s="2" t="s">
        <v>5</v>
      </c>
      <c r="C77" s="8"/>
      <c r="D77" s="2">
        <f>'% di COMPLETAM'!K29</f>
        <v>0</v>
      </c>
      <c r="E77" s="2"/>
      <c r="F77" s="2"/>
      <c r="G77" s="8"/>
      <c r="H77" s="8"/>
      <c r="I77" s="8" t="s">
        <v>8</v>
      </c>
      <c r="J77" s="8"/>
      <c r="K77" s="26">
        <f>D76</f>
        <v>0</v>
      </c>
      <c r="L77" s="2"/>
      <c r="M77" s="2"/>
      <c r="N77" s="8"/>
      <c r="O77" s="2">
        <f>IF(D74-D76-D75&gt;0,D74-D76-D75,0)</f>
        <v>0</v>
      </c>
      <c r="P77" s="2"/>
      <c r="Q77" s="2"/>
    </row>
    <row r="78" spans="1:17" x14ac:dyDescent="0.2">
      <c r="A78" s="2"/>
      <c r="B78" s="2" t="s">
        <v>6</v>
      </c>
      <c r="C78" s="8"/>
      <c r="D78" s="12">
        <f>'% di COMPLETAM'!M29</f>
        <v>0</v>
      </c>
      <c r="E78" s="2"/>
      <c r="F78" s="2"/>
      <c r="G78" s="12"/>
      <c r="H78" s="12"/>
      <c r="I78" s="12" t="s">
        <v>9</v>
      </c>
      <c r="J78" s="12"/>
      <c r="K78" s="54">
        <f>D79*'% di COMPLETAM'!$I$1</f>
        <v>0</v>
      </c>
      <c r="L78" s="2"/>
      <c r="M78" s="2"/>
      <c r="N78" s="2"/>
      <c r="O78" s="2"/>
      <c r="P78" s="2"/>
      <c r="Q78" s="2"/>
    </row>
    <row r="79" spans="1:17" x14ac:dyDescent="0.2">
      <c r="A79" s="2"/>
      <c r="B79" s="2" t="s">
        <v>123</v>
      </c>
      <c r="C79" s="8"/>
      <c r="D79" s="2">
        <f>D74-D75-D77-D78</f>
        <v>0</v>
      </c>
      <c r="E79" s="2"/>
      <c r="F79" s="2"/>
      <c r="G79" s="2"/>
      <c r="H79" s="2"/>
      <c r="I79" s="2"/>
      <c r="J79" s="2">
        <f>SUM(J75:J78)</f>
        <v>0</v>
      </c>
      <c r="K79" s="2">
        <f>SUM(K75:K78)</f>
        <v>0</v>
      </c>
      <c r="L79" s="2"/>
      <c r="M79" s="2"/>
      <c r="N79" s="2"/>
      <c r="O79" s="2"/>
      <c r="P79" s="2"/>
      <c r="Q79" s="2"/>
    </row>
    <row r="80" spans="1:17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">
      <c r="A81" s="2">
        <f>'% di COMPLETAM'!A30</f>
        <v>0</v>
      </c>
      <c r="B81" s="10">
        <f>IFERROR('% di COMPLETAM'!B30,"")</f>
        <v>0</v>
      </c>
      <c r="C81" s="36"/>
      <c r="D81" s="2"/>
      <c r="E81" s="2"/>
      <c r="F81" s="2"/>
      <c r="G81" s="214" t="str">
        <f>IF(A81=0,"",DATE($C$1,A81,VLOOKUP(A81,Parametri!$A$1:$C$12,3)))</f>
        <v/>
      </c>
      <c r="H81" s="214"/>
      <c r="I81" s="214"/>
      <c r="J81" s="2"/>
      <c r="K81" s="6"/>
      <c r="L81" s="2"/>
      <c r="M81" s="2"/>
      <c r="N81" s="2"/>
      <c r="O81" s="2"/>
      <c r="P81" s="2"/>
      <c r="Q81" s="2"/>
    </row>
    <row r="82" spans="1:17" x14ac:dyDescent="0.2">
      <c r="A82" s="2"/>
      <c r="B82" s="2" t="s">
        <v>20</v>
      </c>
      <c r="C82" s="11"/>
      <c r="D82" s="8">
        <f>'% di COMPLETAM'!E30</f>
        <v>0</v>
      </c>
      <c r="E82" s="2"/>
      <c r="F82" s="2"/>
      <c r="G82" s="14" t="s">
        <v>7</v>
      </c>
      <c r="H82" s="14" t="s">
        <v>1</v>
      </c>
      <c r="I82" s="14" t="s">
        <v>7</v>
      </c>
      <c r="J82" s="15"/>
      <c r="K82" s="16"/>
      <c r="L82" s="2"/>
      <c r="M82" s="2"/>
      <c r="N82" s="2"/>
      <c r="O82" s="2"/>
      <c r="P82" s="2"/>
      <c r="Q82" s="2"/>
    </row>
    <row r="83" spans="1:17" x14ac:dyDescent="0.2">
      <c r="A83" s="2"/>
      <c r="B83" s="2" t="s">
        <v>11</v>
      </c>
      <c r="C83" s="8"/>
      <c r="D83" s="12">
        <f>D74</f>
        <v>0</v>
      </c>
      <c r="E83" s="2"/>
      <c r="F83" s="2"/>
      <c r="G83" s="2" t="s">
        <v>131</v>
      </c>
      <c r="H83" s="2"/>
      <c r="I83" s="2"/>
      <c r="J83" s="31">
        <f>D85+D87+K86</f>
        <v>0</v>
      </c>
      <c r="K83" s="2"/>
      <c r="L83" s="2"/>
      <c r="M83" s="2"/>
      <c r="N83" s="2"/>
      <c r="O83" s="2"/>
      <c r="P83" s="2"/>
      <c r="Q83" s="2"/>
    </row>
    <row r="84" spans="1:17" x14ac:dyDescent="0.2">
      <c r="A84" s="2"/>
      <c r="B84" s="2" t="s">
        <v>130</v>
      </c>
      <c r="C84" s="2"/>
      <c r="D84" s="2">
        <f>D82-D83</f>
        <v>0</v>
      </c>
      <c r="E84" s="2"/>
      <c r="F84" s="2"/>
      <c r="G84" s="2" t="s">
        <v>132</v>
      </c>
      <c r="H84" s="2"/>
      <c r="I84" s="2"/>
      <c r="J84" s="28">
        <f>D86</f>
        <v>0</v>
      </c>
      <c r="K84" s="2"/>
      <c r="L84" s="2"/>
      <c r="M84" s="2"/>
      <c r="N84" s="2"/>
      <c r="O84" s="2"/>
      <c r="P84" s="2"/>
      <c r="Q84" s="2"/>
    </row>
    <row r="85" spans="1:17" x14ac:dyDescent="0.2">
      <c r="A85" s="2"/>
      <c r="B85" s="2" t="s">
        <v>5</v>
      </c>
      <c r="C85" s="8"/>
      <c r="D85" s="2">
        <f>'% di COMPLETAM'!K30</f>
        <v>0</v>
      </c>
      <c r="E85" s="2"/>
      <c r="F85" s="2"/>
      <c r="G85" s="8"/>
      <c r="H85" s="8"/>
      <c r="I85" s="8" t="s">
        <v>8</v>
      </c>
      <c r="J85" s="8"/>
      <c r="K85" s="26">
        <f>D84</f>
        <v>0</v>
      </c>
      <c r="L85" s="2"/>
      <c r="M85" s="2"/>
      <c r="N85" s="8"/>
      <c r="O85" s="2">
        <f>IF(D82-D84-D83&gt;0,D82-D84-D83,0)</f>
        <v>0</v>
      </c>
      <c r="P85" s="2"/>
      <c r="Q85" s="2"/>
    </row>
    <row r="86" spans="1:17" x14ac:dyDescent="0.2">
      <c r="A86" s="2"/>
      <c r="B86" s="2" t="s">
        <v>6</v>
      </c>
      <c r="C86" s="8"/>
      <c r="D86" s="12">
        <f>'% di COMPLETAM'!M30</f>
        <v>0</v>
      </c>
      <c r="E86" s="2"/>
      <c r="F86" s="2"/>
      <c r="G86" s="12"/>
      <c r="H86" s="12"/>
      <c r="I86" s="12" t="s">
        <v>9</v>
      </c>
      <c r="J86" s="12"/>
      <c r="K86" s="54">
        <f>D87*'% di COMPLETAM'!$I$1</f>
        <v>0</v>
      </c>
      <c r="L86" s="2"/>
      <c r="M86" s="2"/>
      <c r="N86" s="2"/>
      <c r="O86" s="2"/>
      <c r="P86" s="2"/>
      <c r="Q86" s="2"/>
    </row>
    <row r="87" spans="1:17" x14ac:dyDescent="0.2">
      <c r="A87" s="2"/>
      <c r="B87" s="2" t="s">
        <v>123</v>
      </c>
      <c r="C87" s="8"/>
      <c r="D87" s="2">
        <f>D82-D83-D85-D86</f>
        <v>0</v>
      </c>
      <c r="E87" s="2"/>
      <c r="F87" s="2"/>
      <c r="G87" s="2"/>
      <c r="H87" s="2"/>
      <c r="I87" s="2"/>
      <c r="J87" s="2">
        <f>SUM(J83:J86)</f>
        <v>0</v>
      </c>
      <c r="K87" s="2">
        <f>SUM(K83:K86)</f>
        <v>0</v>
      </c>
      <c r="L87" s="2"/>
      <c r="M87" s="2"/>
      <c r="N87" s="2"/>
      <c r="O87" s="2"/>
      <c r="P87" s="2"/>
      <c r="Q87" s="2"/>
    </row>
    <row r="88" spans="1:17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2">
      <c r="A89" s="2">
        <f>'% di COMPLETAM'!A31</f>
        <v>0</v>
      </c>
      <c r="B89" s="10">
        <f>IFERROR('% di COMPLETAM'!B31,"")</f>
        <v>0</v>
      </c>
      <c r="C89" s="36"/>
      <c r="D89" s="2"/>
      <c r="E89" s="2"/>
      <c r="F89" s="2"/>
      <c r="G89" s="214" t="str">
        <f>IF(A89=0,"",DATE($C$1,A89,VLOOKUP(A89,Parametri!$A$1:$C$12,3)))</f>
        <v/>
      </c>
      <c r="H89" s="214"/>
      <c r="I89" s="214"/>
      <c r="J89" s="2"/>
      <c r="K89" s="6"/>
      <c r="L89" s="2"/>
      <c r="M89" s="2"/>
      <c r="N89" s="2"/>
      <c r="O89" s="2"/>
      <c r="P89" s="2"/>
      <c r="Q89" s="2"/>
    </row>
    <row r="90" spans="1:17" x14ac:dyDescent="0.2">
      <c r="A90" s="2"/>
      <c r="B90" s="2" t="s">
        <v>20</v>
      </c>
      <c r="C90" s="11"/>
      <c r="D90" s="8">
        <f>'% di COMPLETAM'!E31</f>
        <v>0</v>
      </c>
      <c r="E90" s="2"/>
      <c r="F90" s="2"/>
      <c r="G90" s="14" t="s">
        <v>7</v>
      </c>
      <c r="H90" s="14" t="s">
        <v>1</v>
      </c>
      <c r="I90" s="14" t="s">
        <v>7</v>
      </c>
      <c r="J90" s="15"/>
      <c r="K90" s="16"/>
      <c r="L90" s="2"/>
      <c r="M90" s="2"/>
      <c r="N90" s="2"/>
      <c r="O90" s="2"/>
      <c r="P90" s="2"/>
      <c r="Q90" s="2"/>
    </row>
    <row r="91" spans="1:17" x14ac:dyDescent="0.2">
      <c r="A91" s="2"/>
      <c r="B91" s="2" t="s">
        <v>11</v>
      </c>
      <c r="C91" s="8"/>
      <c r="D91" s="12">
        <f>D82</f>
        <v>0</v>
      </c>
      <c r="E91" s="2"/>
      <c r="F91" s="2"/>
      <c r="G91" s="2" t="s">
        <v>131</v>
      </c>
      <c r="H91" s="2"/>
      <c r="I91" s="2"/>
      <c r="J91" s="31">
        <f>D93+D95+K94</f>
        <v>0</v>
      </c>
      <c r="K91" s="2"/>
      <c r="L91" s="2"/>
      <c r="M91" s="2"/>
      <c r="N91" s="2"/>
      <c r="O91" s="2"/>
      <c r="P91" s="2"/>
      <c r="Q91" s="2"/>
    </row>
    <row r="92" spans="1:17" x14ac:dyDescent="0.2">
      <c r="A92" s="2"/>
      <c r="B92" s="2" t="s">
        <v>130</v>
      </c>
      <c r="C92" s="2"/>
      <c r="D92" s="2">
        <f>D90-D91</f>
        <v>0</v>
      </c>
      <c r="E92" s="2"/>
      <c r="F92" s="2"/>
      <c r="G92" s="2" t="s">
        <v>132</v>
      </c>
      <c r="H92" s="2"/>
      <c r="I92" s="2"/>
      <c r="J92" s="28">
        <f>D94</f>
        <v>0</v>
      </c>
      <c r="K92" s="2"/>
      <c r="L92" s="2"/>
      <c r="M92" s="2"/>
      <c r="N92" s="2"/>
      <c r="O92" s="2"/>
      <c r="P92" s="2"/>
      <c r="Q92" s="2"/>
    </row>
    <row r="93" spans="1:17" x14ac:dyDescent="0.2">
      <c r="A93" s="2"/>
      <c r="B93" s="2" t="s">
        <v>5</v>
      </c>
      <c r="C93" s="8"/>
      <c r="D93" s="2">
        <f>'% di COMPLETAM'!K31</f>
        <v>0</v>
      </c>
      <c r="E93" s="2"/>
      <c r="F93" s="2"/>
      <c r="G93" s="8"/>
      <c r="H93" s="8"/>
      <c r="I93" s="8" t="s">
        <v>8</v>
      </c>
      <c r="J93" s="8"/>
      <c r="K93" s="26">
        <f>D92</f>
        <v>0</v>
      </c>
      <c r="L93" s="2"/>
      <c r="M93" s="2"/>
      <c r="N93" s="8"/>
      <c r="O93" s="2">
        <f>IF(D90-D92-D91&gt;0,D90-D92-D91,0)</f>
        <v>0</v>
      </c>
      <c r="P93" s="2"/>
      <c r="Q93" s="2"/>
    </row>
    <row r="94" spans="1:17" x14ac:dyDescent="0.2">
      <c r="A94" s="2"/>
      <c r="B94" s="2" t="s">
        <v>6</v>
      </c>
      <c r="C94" s="8"/>
      <c r="D94" s="12">
        <f>'% di COMPLETAM'!M31</f>
        <v>0</v>
      </c>
      <c r="E94" s="2"/>
      <c r="F94" s="2"/>
      <c r="G94" s="12"/>
      <c r="H94" s="12"/>
      <c r="I94" s="12" t="s">
        <v>9</v>
      </c>
      <c r="J94" s="12"/>
      <c r="K94" s="54">
        <f>D95*'% di COMPLETAM'!$I$1</f>
        <v>0</v>
      </c>
      <c r="L94" s="2"/>
      <c r="M94" s="2"/>
      <c r="N94" s="2"/>
      <c r="O94" s="2"/>
      <c r="P94" s="2"/>
      <c r="Q94" s="2"/>
    </row>
    <row r="95" spans="1:17" x14ac:dyDescent="0.2">
      <c r="A95" s="2"/>
      <c r="B95" s="2" t="s">
        <v>123</v>
      </c>
      <c r="C95" s="8"/>
      <c r="D95" s="2">
        <f>D90-D91-D93-D94</f>
        <v>0</v>
      </c>
      <c r="E95" s="2"/>
      <c r="F95" s="2"/>
      <c r="G95" s="2"/>
      <c r="H95" s="2"/>
      <c r="I95" s="2"/>
      <c r="J95" s="2">
        <f>SUM(J91:J94)</f>
        <v>0</v>
      </c>
      <c r="K95" s="2">
        <f>SUM(K91:K94)</f>
        <v>0</v>
      </c>
      <c r="L95" s="2"/>
      <c r="M95" s="2"/>
      <c r="N95" s="2"/>
      <c r="O95" s="2"/>
      <c r="P95" s="2"/>
      <c r="Q95" s="2"/>
    </row>
    <row r="96" spans="1:17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2">
      <c r="A97" s="2">
        <f>'% di COMPLETAM'!A32</f>
        <v>12</v>
      </c>
      <c r="B97" s="10" t="str">
        <f>IFERROR('% di COMPLETAM'!B32,"")</f>
        <v>Dicembre</v>
      </c>
      <c r="C97" s="36"/>
      <c r="D97" s="2"/>
      <c r="E97" s="2"/>
      <c r="F97" s="2"/>
      <c r="G97" s="214">
        <f>IF(A97=0,"",DATE($C$1,A97,VLOOKUP(A97,Parametri!$A$1:$C$12,3)))</f>
        <v>44561</v>
      </c>
      <c r="H97" s="214"/>
      <c r="I97" s="214"/>
      <c r="J97" s="2"/>
      <c r="K97" s="6"/>
      <c r="L97" s="2"/>
      <c r="M97" s="2"/>
      <c r="N97" s="2"/>
      <c r="O97" s="2"/>
      <c r="P97" s="2"/>
      <c r="Q97" s="2"/>
    </row>
    <row r="98" spans="1:17" x14ac:dyDescent="0.2">
      <c r="A98" s="2"/>
      <c r="B98" s="2" t="s">
        <v>20</v>
      </c>
      <c r="C98" s="11"/>
      <c r="D98" s="8">
        <f>'% di COMPLETAM'!E32</f>
        <v>41686</v>
      </c>
      <c r="E98" s="2"/>
      <c r="F98" s="2"/>
      <c r="G98" s="14" t="s">
        <v>7</v>
      </c>
      <c r="H98" s="14" t="s">
        <v>1</v>
      </c>
      <c r="I98" s="14" t="s">
        <v>7</v>
      </c>
      <c r="J98" s="15"/>
      <c r="K98" s="16"/>
      <c r="L98" s="2"/>
      <c r="M98" s="2"/>
      <c r="N98" s="2"/>
      <c r="O98" s="2"/>
      <c r="P98" s="2"/>
      <c r="Q98" s="2"/>
    </row>
    <row r="99" spans="1:17" x14ac:dyDescent="0.2">
      <c r="A99" s="2"/>
      <c r="B99" s="2" t="s">
        <v>11</v>
      </c>
      <c r="C99" s="8"/>
      <c r="D99" s="12">
        <f>D90</f>
        <v>0</v>
      </c>
      <c r="E99" s="2"/>
      <c r="F99" s="2"/>
      <c r="G99" s="2" t="s">
        <v>131</v>
      </c>
      <c r="H99" s="2"/>
      <c r="I99" s="2"/>
      <c r="J99" s="31">
        <f>D101+D103+K102</f>
        <v>-282385.41125492501</v>
      </c>
      <c r="K99" s="2"/>
      <c r="L99" s="2"/>
      <c r="M99" s="2"/>
      <c r="N99" s="2"/>
      <c r="O99" s="2"/>
      <c r="P99" s="2"/>
      <c r="Q99" s="2"/>
    </row>
    <row r="100" spans="1:17" x14ac:dyDescent="0.2">
      <c r="A100" s="2"/>
      <c r="B100" s="2" t="s">
        <v>130</v>
      </c>
      <c r="C100" s="2"/>
      <c r="D100" s="2">
        <f>D98-D99</f>
        <v>41686</v>
      </c>
      <c r="E100" s="2"/>
      <c r="F100" s="2"/>
      <c r="G100" s="2" t="s">
        <v>132</v>
      </c>
      <c r="H100" s="2"/>
      <c r="I100" s="2"/>
      <c r="J100" s="28">
        <f>D102</f>
        <v>298400.01023175003</v>
      </c>
      <c r="K100" s="2"/>
      <c r="L100" s="2"/>
      <c r="M100" s="2"/>
      <c r="N100" s="2"/>
      <c r="O100" s="2"/>
      <c r="P100" s="2"/>
      <c r="Q100" s="2"/>
    </row>
    <row r="101" spans="1:17" x14ac:dyDescent="0.2">
      <c r="A101" s="2"/>
      <c r="B101" s="2" t="s">
        <v>5</v>
      </c>
      <c r="C101" s="8"/>
      <c r="D101" s="2">
        <f>'% di COMPLETAM'!K32</f>
        <v>0</v>
      </c>
      <c r="E101" s="2"/>
      <c r="F101" s="2"/>
      <c r="G101" s="8"/>
      <c r="H101" s="8"/>
      <c r="I101" s="8" t="s">
        <v>8</v>
      </c>
      <c r="J101" s="8"/>
      <c r="K101" s="26">
        <f>D100</f>
        <v>41686</v>
      </c>
      <c r="L101" s="2"/>
      <c r="M101" s="2"/>
      <c r="N101" s="8"/>
      <c r="O101" s="2">
        <f>IF(D98-D100-D99&gt;0,D98-D100-D99,0)</f>
        <v>0</v>
      </c>
      <c r="P101" s="2"/>
      <c r="Q101" s="2"/>
    </row>
    <row r="102" spans="1:17" x14ac:dyDescent="0.2">
      <c r="A102" s="2"/>
      <c r="B102" s="2" t="s">
        <v>6</v>
      </c>
      <c r="C102" s="8"/>
      <c r="D102" s="12">
        <f>'% di COMPLETAM'!M32</f>
        <v>298400.01023175003</v>
      </c>
      <c r="E102" s="2"/>
      <c r="F102" s="2"/>
      <c r="G102" s="12"/>
      <c r="H102" s="12"/>
      <c r="I102" s="12" t="s">
        <v>9</v>
      </c>
      <c r="J102" s="12"/>
      <c r="K102" s="54">
        <f>D103*'% di COMPLETAM'!$I$1</f>
        <v>-25671.401023175004</v>
      </c>
      <c r="L102" s="2"/>
      <c r="M102" s="2"/>
      <c r="N102" s="2"/>
      <c r="O102" s="2"/>
      <c r="P102" s="2"/>
      <c r="Q102" s="2"/>
    </row>
    <row r="103" spans="1:17" x14ac:dyDescent="0.2">
      <c r="A103" s="2"/>
      <c r="B103" s="2" t="s">
        <v>123</v>
      </c>
      <c r="C103" s="8"/>
      <c r="D103" s="2">
        <f>D98-D99-D101-D102</f>
        <v>-256714.01023175003</v>
      </c>
      <c r="E103" s="2"/>
      <c r="F103" s="2"/>
      <c r="G103" s="2"/>
      <c r="H103" s="2"/>
      <c r="I103" s="2"/>
      <c r="J103" s="2">
        <f>SUM(J99:J102)</f>
        <v>16014.598976825015</v>
      </c>
      <c r="K103" s="2">
        <f>SUM(K99:K102)</f>
        <v>16014.598976824996</v>
      </c>
      <c r="L103" s="2"/>
      <c r="M103" s="2"/>
      <c r="N103" s="2"/>
      <c r="O103" s="2"/>
      <c r="P103" s="2"/>
      <c r="Q103" s="2"/>
    </row>
    <row r="104" spans="1:17" x14ac:dyDescent="0.2">
      <c r="A104" s="2"/>
      <c r="B104" s="2"/>
      <c r="C104" s="2"/>
      <c r="D104" s="2"/>
      <c r="E104" s="4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x14ac:dyDescent="0.2">
      <c r="A105" s="2"/>
      <c r="B105" s="2"/>
      <c r="C105" s="2"/>
      <c r="D105" s="2"/>
      <c r="E105" s="43"/>
      <c r="F105" s="2"/>
      <c r="G105" s="137" t="s">
        <v>110</v>
      </c>
      <c r="H105" s="138"/>
      <c r="I105" s="138" t="str">
        <f>I101</f>
        <v>Ricavi</v>
      </c>
      <c r="J105" s="138"/>
      <c r="K105" s="138">
        <f>K13+K21+K29+K37+K45+K53+K61+K69+K77+K85+K93+K101</f>
        <v>41686</v>
      </c>
      <c r="L105" s="138"/>
      <c r="M105" s="138" t="s">
        <v>109</v>
      </c>
      <c r="N105" s="139">
        <f>K105*'% di COMPLETAM'!D16</f>
        <v>31264.5</v>
      </c>
      <c r="O105" s="2"/>
      <c r="P105" s="2"/>
      <c r="Q105" s="2"/>
    </row>
    <row r="106" spans="1:17" x14ac:dyDescent="0.2">
      <c r="A106" s="2"/>
      <c r="B106" s="2"/>
      <c r="C106" s="2"/>
      <c r="D106" s="2"/>
      <c r="E106" s="4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x14ac:dyDescent="0.2">
      <c r="A107" s="2" t="s">
        <v>55</v>
      </c>
      <c r="B107" s="2"/>
      <c r="C107" s="2"/>
      <c r="D107" s="2"/>
      <c r="E107" s="4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x14ac:dyDescent="0.2">
      <c r="A108" s="10" t="s">
        <v>57</v>
      </c>
      <c r="B108" s="10"/>
      <c r="C108" s="11">
        <f>DATE(C1,12,31)</f>
        <v>44561</v>
      </c>
      <c r="D108" s="8"/>
      <c r="E108" s="4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x14ac:dyDescent="0.2">
      <c r="A109" s="2"/>
      <c r="B109" s="2"/>
      <c r="C109" s="2"/>
      <c r="D109" s="2"/>
      <c r="E109" s="43"/>
      <c r="F109" s="2"/>
      <c r="G109" s="62" t="s">
        <v>8</v>
      </c>
      <c r="H109" s="62" t="s">
        <v>1</v>
      </c>
      <c r="I109" s="62" t="s">
        <v>56</v>
      </c>
      <c r="J109" s="23"/>
      <c r="K109" s="58">
        <f>K13+K21+K29+K37+K45+K53+K61+K69+K77+K85+K93+K101</f>
        <v>41686</v>
      </c>
      <c r="L109" s="2"/>
      <c r="M109" s="2"/>
      <c r="N109" s="2"/>
      <c r="O109" s="2"/>
      <c r="P109" s="2"/>
      <c r="Q109" s="2"/>
    </row>
    <row r="110" spans="1:17" x14ac:dyDescent="0.2">
      <c r="A110" s="2" t="s">
        <v>58</v>
      </c>
      <c r="B110" s="2"/>
      <c r="C110" s="2"/>
      <c r="D110" s="2"/>
      <c r="E110" s="4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x14ac:dyDescent="0.2">
      <c r="A111" s="10" t="s">
        <v>53</v>
      </c>
      <c r="B111" s="10"/>
      <c r="C111" s="11">
        <f>DATE(C1,12,31)</f>
        <v>44561</v>
      </c>
      <c r="D111" s="8"/>
      <c r="E111" s="4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x14ac:dyDescent="0.2">
      <c r="A112" s="2"/>
      <c r="B112" s="2"/>
      <c r="C112" s="2"/>
      <c r="D112" s="2"/>
      <c r="E112" s="43"/>
      <c r="F112" s="2"/>
      <c r="G112" s="62" t="s">
        <v>59</v>
      </c>
      <c r="H112" s="62" t="s">
        <v>1</v>
      </c>
      <c r="I112" s="62" t="s">
        <v>54</v>
      </c>
      <c r="J112" s="23"/>
      <c r="K112" s="56">
        <f>K13+K21+K29+K37+K45+K53+K61+K69+K77+K85+K93+K101</f>
        <v>41686</v>
      </c>
      <c r="L112" s="2"/>
      <c r="M112" s="2"/>
      <c r="N112" s="2"/>
      <c r="O112" s="2"/>
      <c r="P112" s="2"/>
      <c r="Q112" s="2"/>
    </row>
    <row r="113" spans="1:17" ht="12.75" thickBot="1" x14ac:dyDescent="0.25">
      <c r="A113" s="2"/>
      <c r="B113" s="2"/>
      <c r="C113" s="2"/>
      <c r="D113" s="2"/>
      <c r="E113" s="4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 thickBot="1" x14ac:dyDescent="0.25">
      <c r="A114" s="2"/>
      <c r="B114" s="143" t="s">
        <v>12</v>
      </c>
      <c r="C114" s="21" t="s">
        <v>22</v>
      </c>
      <c r="D114" s="20"/>
      <c r="E114" s="20"/>
      <c r="F114" s="20"/>
      <c r="G114" s="22" t="s">
        <v>23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x14ac:dyDescent="0.2">
      <c r="A115" s="2"/>
      <c r="B115" s="7" t="s">
        <v>4</v>
      </c>
      <c r="C115" s="8">
        <f>J5</f>
        <v>328240.01125492505</v>
      </c>
      <c r="D115" s="8" t="s">
        <v>9</v>
      </c>
      <c r="E115" s="8"/>
      <c r="F115" s="8"/>
      <c r="G115" s="55">
        <f>K7+K14+K22+K30+K38+K46+K54+K62+K70+K78+K86+K94+K102</f>
        <v>4168.6000000000022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x14ac:dyDescent="0.2">
      <c r="A116" s="2"/>
      <c r="B116" s="7" t="s">
        <v>59</v>
      </c>
      <c r="C116" s="29">
        <f>K112</f>
        <v>41686</v>
      </c>
      <c r="D116" s="8" t="s">
        <v>3</v>
      </c>
      <c r="E116" s="8"/>
      <c r="F116" s="8"/>
      <c r="G116" s="32">
        <f>IF(J12+J20+J28+J36+J44+J52+J60+J68+J76+J84+J92+J100-K6&lt;0,-(J12+J20+J28+J36+J44+J52+J60+J68+J76+J84+J92+J100-K6),0)</f>
        <v>0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x14ac:dyDescent="0.2">
      <c r="A117" s="2"/>
      <c r="B117" s="7" t="s">
        <v>2</v>
      </c>
      <c r="C117" s="30">
        <f>J11+J19+J27+J35+J43+J51+J59+J67+J75+J83+J91+J99</f>
        <v>-282385.41125492501</v>
      </c>
      <c r="D117" s="8" t="s">
        <v>56</v>
      </c>
      <c r="E117" s="8"/>
      <c r="F117" s="8"/>
      <c r="G117" s="27">
        <f>K109</f>
        <v>41686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x14ac:dyDescent="0.2">
      <c r="A118" s="2"/>
      <c r="B118" s="7"/>
      <c r="C118" s="30"/>
      <c r="D118" s="140" t="s">
        <v>112</v>
      </c>
      <c r="E118" s="140"/>
      <c r="F118" s="140"/>
      <c r="G118" s="141">
        <f>C124</f>
        <v>31264.5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x14ac:dyDescent="0.2">
      <c r="A119" s="2"/>
      <c r="B119" s="34"/>
      <c r="C119" s="8"/>
      <c r="D119" s="35" t="s">
        <v>26</v>
      </c>
      <c r="E119" s="35"/>
      <c r="F119" s="35"/>
      <c r="G119" s="9">
        <f>SUM(G115:G118)</f>
        <v>77119.100000000006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x14ac:dyDescent="0.2">
      <c r="A120" s="2"/>
      <c r="B120" s="34"/>
      <c r="C120" s="8"/>
      <c r="D120" s="52" t="s">
        <v>17</v>
      </c>
      <c r="E120" s="52"/>
      <c r="F120" s="52"/>
      <c r="G120" s="48">
        <f>G128</f>
        <v>10421.5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2.75" thickBot="1" x14ac:dyDescent="0.25">
      <c r="A121" s="2"/>
      <c r="B121" s="63" t="s">
        <v>26</v>
      </c>
      <c r="C121" s="41">
        <f>SUM(C115:C120)</f>
        <v>87540.600000000035</v>
      </c>
      <c r="D121" s="50" t="s">
        <v>27</v>
      </c>
      <c r="E121" s="50"/>
      <c r="F121" s="50"/>
      <c r="G121" s="42">
        <f>SUM(G119:G120)</f>
        <v>87540.6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 thickBo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 thickBot="1" x14ac:dyDescent="0.25">
      <c r="A123" s="2"/>
      <c r="B123" s="143" t="s">
        <v>14</v>
      </c>
      <c r="C123" s="21" t="s">
        <v>43</v>
      </c>
      <c r="D123" s="3"/>
      <c r="E123" s="3"/>
      <c r="F123" s="3"/>
      <c r="G123" s="22" t="s">
        <v>8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x14ac:dyDescent="0.2">
      <c r="A124" s="2"/>
      <c r="B124" s="142" t="s">
        <v>15</v>
      </c>
      <c r="C124" s="140">
        <f>N105</f>
        <v>31264.5</v>
      </c>
      <c r="D124" s="8" t="s">
        <v>13</v>
      </c>
      <c r="E124" s="8"/>
      <c r="F124" s="8"/>
      <c r="G124" s="57">
        <f>K112</f>
        <v>41686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x14ac:dyDescent="0.2">
      <c r="A125" s="2"/>
      <c r="B125" s="7" t="s">
        <v>16</v>
      </c>
      <c r="C125" s="8"/>
      <c r="D125" s="8" t="s">
        <v>8</v>
      </c>
      <c r="E125" s="8"/>
      <c r="F125" s="8"/>
      <c r="G125" s="27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x14ac:dyDescent="0.2">
      <c r="A126" s="2"/>
      <c r="B126" s="39" t="s">
        <v>18</v>
      </c>
      <c r="C126" s="12"/>
      <c r="D126" s="12"/>
      <c r="E126" s="12"/>
      <c r="F126" s="12"/>
      <c r="G126" s="33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x14ac:dyDescent="0.2">
      <c r="A127" s="2"/>
      <c r="B127" s="64" t="s">
        <v>45</v>
      </c>
      <c r="C127" s="61">
        <f>SUM(C124:C126)</f>
        <v>31264.5</v>
      </c>
      <c r="D127" s="61" t="s">
        <v>44</v>
      </c>
      <c r="E127" s="61"/>
      <c r="F127" s="61"/>
      <c r="G127" s="65">
        <f>SUM(G124:G126)</f>
        <v>41686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 thickBot="1" x14ac:dyDescent="0.25">
      <c r="A128" s="2"/>
      <c r="B128" s="4"/>
      <c r="C128" s="5"/>
      <c r="D128" s="41" t="s">
        <v>111</v>
      </c>
      <c r="E128" s="41"/>
      <c r="F128" s="41"/>
      <c r="G128" s="42">
        <f>SUM(G124:G125)-SUM(C124:C126)</f>
        <v>10421.5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x14ac:dyDescent="0.2">
      <c r="A130" s="2"/>
      <c r="B130" s="2"/>
      <c r="C130" s="2"/>
      <c r="D130" s="2"/>
      <c r="E130" s="4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</sheetData>
  <sheetProtection algorithmName="SHA-512" hashValue="3LgzE6pa4QN5frF5kscXtzNXwOKtRjSy6ONWCMoumG7bd4Hj+kVDMweXsnwz2NHZLEpWxzy8ODuQplo3wZ1YEQ==" saltValue="Ez/xj2ksm6+rQLtHm1BZtQ==" spinCount="100000" sheet="1" objects="1" scenarios="1"/>
  <mergeCells count="14">
    <mergeCell ref="A3:B3"/>
    <mergeCell ref="A1:B1"/>
    <mergeCell ref="G57:I57"/>
    <mergeCell ref="G49:I49"/>
    <mergeCell ref="G41:I41"/>
    <mergeCell ref="G9:I9"/>
    <mergeCell ref="G17:I17"/>
    <mergeCell ref="G25:I25"/>
    <mergeCell ref="G33:I33"/>
    <mergeCell ref="G65:I65"/>
    <mergeCell ref="G73:I73"/>
    <mergeCell ref="G81:I81"/>
    <mergeCell ref="G89:I89"/>
    <mergeCell ref="G97:I9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30"/>
  <sheetViews>
    <sheetView showGridLines="0" topLeftCell="A28" zoomScale="90" zoomScaleNormal="90" workbookViewId="0">
      <selection activeCell="C1" sqref="C1"/>
    </sheetView>
  </sheetViews>
  <sheetFormatPr defaultColWidth="16.5703125" defaultRowHeight="12" x14ac:dyDescent="0.2"/>
  <cols>
    <col min="1" max="1" width="4.42578125" style="1" customWidth="1"/>
    <col min="2" max="2" width="19.140625" style="1" customWidth="1"/>
    <col min="3" max="3" width="12.140625" style="1" customWidth="1"/>
    <col min="4" max="4" width="13" style="1" customWidth="1"/>
    <col min="5" max="5" width="4.28515625" style="46" customWidth="1"/>
    <col min="6" max="6" width="0.5703125" style="1" customWidth="1"/>
    <col min="7" max="7" width="19.28515625" style="1" customWidth="1"/>
    <col min="8" max="8" width="5.5703125" style="1" customWidth="1"/>
    <col min="9" max="9" width="14.5703125" style="1" customWidth="1"/>
    <col min="10" max="10" width="12.28515625" style="1" customWidth="1"/>
    <col min="11" max="11" width="11.5703125" style="1" customWidth="1"/>
    <col min="12" max="12" width="7.42578125" style="1" customWidth="1"/>
    <col min="13" max="13" width="18" style="1" customWidth="1"/>
    <col min="14" max="14" width="13.7109375" style="1" customWidth="1"/>
    <col min="15" max="15" width="16.5703125" style="1"/>
    <col min="16" max="16" width="14.7109375" style="1" customWidth="1"/>
    <col min="17" max="17" width="5.7109375" style="1" customWidth="1"/>
    <col min="18" max="18" width="10.7109375" style="1" customWidth="1"/>
    <col min="19" max="16384" width="16.5703125" style="1"/>
  </cols>
  <sheetData>
    <row r="1" spans="1:17" ht="13.5" thickBot="1" x14ac:dyDescent="0.25">
      <c r="A1" s="217" t="s">
        <v>28</v>
      </c>
      <c r="B1" s="218"/>
      <c r="C1" s="40">
        <f>'% di COMPLETAM'!C33</f>
        <v>2022</v>
      </c>
      <c r="D1" s="2"/>
      <c r="E1" s="4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">
      <c r="A2" s="2"/>
      <c r="B2" s="2"/>
      <c r="C2" s="2"/>
      <c r="D2" s="2"/>
      <c r="E2" s="4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215" t="s">
        <v>41</v>
      </c>
      <c r="B3" s="216"/>
      <c r="C3" s="2"/>
      <c r="D3" s="2"/>
      <c r="E3" s="43"/>
      <c r="F3" s="2"/>
      <c r="G3" s="8"/>
      <c r="H3" s="8"/>
      <c r="I3" s="8"/>
      <c r="J3" s="8"/>
      <c r="K3" s="8"/>
      <c r="L3" s="2"/>
      <c r="M3" s="2"/>
      <c r="N3" s="2"/>
      <c r="O3" s="2"/>
      <c r="P3" s="2"/>
      <c r="Q3" s="2"/>
    </row>
    <row r="4" spans="1:17" ht="7.15" customHeight="1" x14ac:dyDescent="0.2">
      <c r="A4" s="2"/>
      <c r="B4" s="1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10" t="s">
        <v>51</v>
      </c>
      <c r="B5" s="10"/>
      <c r="C5" s="11">
        <f>DATE(C1,1,1)</f>
        <v>44562</v>
      </c>
      <c r="D5" s="8"/>
      <c r="E5" s="44"/>
      <c r="F5" s="2"/>
      <c r="G5" s="23" t="s">
        <v>52</v>
      </c>
      <c r="H5" s="23" t="s">
        <v>1</v>
      </c>
      <c r="I5" s="23" t="s">
        <v>59</v>
      </c>
      <c r="J5" s="23"/>
      <c r="K5" s="59">
        <f>'1Esercizio'!G124</f>
        <v>41686</v>
      </c>
      <c r="L5" s="2"/>
      <c r="M5" s="2"/>
      <c r="N5" s="2"/>
      <c r="O5" s="2"/>
      <c r="P5" s="2"/>
      <c r="Q5" s="2"/>
    </row>
    <row r="6" spans="1:17" x14ac:dyDescent="0.2">
      <c r="A6" s="2"/>
      <c r="B6" s="2"/>
      <c r="C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 x14ac:dyDescent="0.2">
      <c r="A7" s="2"/>
      <c r="B7" s="1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 x14ac:dyDescent="0.2">
      <c r="A8" s="38" t="s">
        <v>46</v>
      </c>
      <c r="B8" s="47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2">
      <c r="A9" s="2">
        <f>'% di COMPLETAM'!A21</f>
        <v>0</v>
      </c>
      <c r="B9" s="10" t="str">
        <f>IFERROR('% di COMPLETAM'!B33,"")</f>
        <v>Gennaio</v>
      </c>
      <c r="C9" s="36"/>
      <c r="D9" s="2"/>
      <c r="E9" s="45"/>
      <c r="F9" s="2"/>
      <c r="G9" s="214" t="str">
        <f>IF(A9=0,"",DATE($C$1,A9,VLOOKUP(A9,Parametri!$A$1:$C$12,3)))</f>
        <v/>
      </c>
      <c r="H9" s="214"/>
      <c r="I9" s="214"/>
      <c r="J9" s="12"/>
      <c r="K9" s="13"/>
      <c r="L9" s="2"/>
      <c r="M9" s="2"/>
      <c r="N9" s="2"/>
      <c r="O9" s="2"/>
      <c r="P9" s="2"/>
      <c r="Q9" s="2"/>
    </row>
    <row r="10" spans="1:17" x14ac:dyDescent="0.2">
      <c r="A10" s="2"/>
      <c r="B10" s="2" t="s">
        <v>20</v>
      </c>
      <c r="C10" s="11"/>
      <c r="D10" s="8">
        <f>'% di COMPLETAM'!E33</f>
        <v>41686</v>
      </c>
      <c r="E10" s="45"/>
      <c r="F10" s="2"/>
      <c r="G10" s="14" t="s">
        <v>7</v>
      </c>
      <c r="H10" s="14" t="s">
        <v>1</v>
      </c>
      <c r="I10" s="14" t="s">
        <v>7</v>
      </c>
      <c r="J10" s="15"/>
      <c r="K10" s="16"/>
      <c r="L10" s="2"/>
      <c r="M10" s="2"/>
      <c r="N10" s="2"/>
      <c r="O10" s="2"/>
      <c r="P10" s="2"/>
      <c r="Q10" s="2"/>
    </row>
    <row r="11" spans="1:17" x14ac:dyDescent="0.2">
      <c r="A11" s="2"/>
      <c r="B11" s="2" t="s">
        <v>10</v>
      </c>
      <c r="C11" s="2"/>
      <c r="D11" s="12">
        <f>'1Esercizio'!D98</f>
        <v>41686</v>
      </c>
      <c r="E11" s="2"/>
      <c r="F11" s="2"/>
      <c r="G11" s="2" t="s">
        <v>131</v>
      </c>
      <c r="H11" s="2"/>
      <c r="I11" s="2"/>
      <c r="J11" s="31">
        <f>D13+D15+K14</f>
        <v>0</v>
      </c>
      <c r="K11" s="2"/>
      <c r="L11" s="2"/>
      <c r="M11" s="2"/>
      <c r="N11" s="2"/>
      <c r="O11" s="2"/>
      <c r="P11" s="2"/>
      <c r="Q11" s="2"/>
    </row>
    <row r="12" spans="1:17" x14ac:dyDescent="0.2">
      <c r="A12" s="2"/>
      <c r="B12" s="2" t="s">
        <v>130</v>
      </c>
      <c r="C12" s="2"/>
      <c r="D12" s="2">
        <f>D10-D11</f>
        <v>0</v>
      </c>
      <c r="E12" s="2"/>
      <c r="F12" s="2"/>
      <c r="G12" s="2" t="s">
        <v>3</v>
      </c>
      <c r="H12" s="2"/>
      <c r="I12" s="2"/>
      <c r="J12" s="28">
        <f>D14</f>
        <v>0</v>
      </c>
      <c r="K12" s="2"/>
      <c r="L12" s="2"/>
      <c r="M12" s="2"/>
      <c r="N12" s="2"/>
      <c r="O12" s="2"/>
      <c r="P12" s="2"/>
      <c r="Q12" s="2"/>
    </row>
    <row r="13" spans="1:17" x14ac:dyDescent="0.2">
      <c r="A13" s="2"/>
      <c r="B13" s="2" t="s">
        <v>5</v>
      </c>
      <c r="C13" s="8"/>
      <c r="D13" s="8">
        <f>'% di COMPLETAM'!K33</f>
        <v>0</v>
      </c>
      <c r="E13" s="2"/>
      <c r="F13" s="2"/>
      <c r="G13" s="8"/>
      <c r="H13" s="8"/>
      <c r="I13" s="8" t="s">
        <v>25</v>
      </c>
      <c r="J13" s="8"/>
      <c r="K13" s="26">
        <f>D12</f>
        <v>0</v>
      </c>
      <c r="L13" s="2"/>
      <c r="M13" s="2"/>
      <c r="N13" s="2"/>
      <c r="O13" s="2"/>
      <c r="P13" s="2"/>
      <c r="Q13" s="2"/>
    </row>
    <row r="14" spans="1:17" x14ac:dyDescent="0.2">
      <c r="A14" s="2"/>
      <c r="B14" s="2" t="s">
        <v>6</v>
      </c>
      <c r="C14" s="8"/>
      <c r="D14" s="12">
        <f>'% di COMPLETAM'!M33</f>
        <v>0</v>
      </c>
      <c r="E14" s="2"/>
      <c r="F14" s="2"/>
      <c r="G14" s="12"/>
      <c r="H14" s="12"/>
      <c r="I14" s="12" t="s">
        <v>9</v>
      </c>
      <c r="J14" s="12"/>
      <c r="K14" s="54">
        <f>D15*'% di COMPLETAM'!$I$1</f>
        <v>0</v>
      </c>
      <c r="L14" s="2"/>
      <c r="M14" s="2"/>
      <c r="N14" s="2"/>
      <c r="O14" s="2"/>
      <c r="P14" s="2"/>
      <c r="Q14" s="2"/>
    </row>
    <row r="15" spans="1:17" x14ac:dyDescent="0.2">
      <c r="A15" s="2"/>
      <c r="B15" s="2" t="s">
        <v>123</v>
      </c>
      <c r="C15" s="8"/>
      <c r="D15" s="2">
        <f>D10-D11-D13-D14</f>
        <v>0</v>
      </c>
      <c r="E15" s="2"/>
      <c r="F15" s="2"/>
      <c r="G15" s="2"/>
      <c r="H15" s="2"/>
      <c r="I15" s="2"/>
      <c r="J15" s="2">
        <f>SUM(J11:J14)</f>
        <v>0</v>
      </c>
      <c r="K15" s="2">
        <f>SUM(K11:K14)</f>
        <v>0</v>
      </c>
      <c r="L15" s="2"/>
      <c r="M15" s="2"/>
      <c r="N15" s="2"/>
      <c r="O15" s="2"/>
      <c r="P15" s="2"/>
      <c r="Q15" s="2"/>
    </row>
    <row r="16" spans="1:17" x14ac:dyDescent="0.2">
      <c r="A16" s="2"/>
      <c r="B16" s="2"/>
      <c r="C16" s="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">
      <c r="A17" s="2">
        <f>'% di COMPLETAM'!A22</f>
        <v>0</v>
      </c>
      <c r="B17" s="10" t="str">
        <f>IFERROR('% di COMPLETAM'!B34,"")</f>
        <v>Febbraio</v>
      </c>
      <c r="C17" s="36"/>
      <c r="D17" s="2"/>
      <c r="E17" s="2"/>
      <c r="F17" s="2"/>
      <c r="G17" s="214" t="str">
        <f>IF(A17=0,"",DATE($C$1,A17,VLOOKUP(A17,Parametri!$A$1:$C$12,3)))</f>
        <v/>
      </c>
      <c r="H17" s="214"/>
      <c r="I17" s="214"/>
      <c r="J17" s="2"/>
      <c r="K17" s="6"/>
      <c r="L17" s="2"/>
      <c r="M17" s="2"/>
      <c r="N17" s="2"/>
      <c r="O17" s="2"/>
      <c r="P17" s="2"/>
      <c r="Q17" s="2"/>
    </row>
    <row r="18" spans="1:17" x14ac:dyDescent="0.2">
      <c r="A18" s="2"/>
      <c r="B18" s="2" t="s">
        <v>20</v>
      </c>
      <c r="C18" s="11"/>
      <c r="D18" s="8">
        <f>'% di COMPLETAM'!E34</f>
        <v>41686</v>
      </c>
      <c r="E18" s="2"/>
      <c r="F18" s="2"/>
      <c r="G18" s="14" t="s">
        <v>7</v>
      </c>
      <c r="H18" s="14" t="s">
        <v>1</v>
      </c>
      <c r="I18" s="14" t="s">
        <v>7</v>
      </c>
      <c r="J18" s="15"/>
      <c r="K18" s="16"/>
      <c r="L18" s="2"/>
      <c r="M18" s="2"/>
      <c r="N18" s="2"/>
      <c r="O18" s="2"/>
      <c r="P18" s="2"/>
      <c r="Q18" s="2"/>
    </row>
    <row r="19" spans="1:17" x14ac:dyDescent="0.2">
      <c r="A19" s="2"/>
      <c r="B19" s="2" t="s">
        <v>10</v>
      </c>
      <c r="C19" s="8"/>
      <c r="D19" s="12">
        <f>D10</f>
        <v>41686</v>
      </c>
      <c r="E19" s="2"/>
      <c r="F19" s="2"/>
      <c r="G19" s="2" t="s">
        <v>131</v>
      </c>
      <c r="H19" s="2"/>
      <c r="I19" s="2"/>
      <c r="J19" s="31">
        <f>D21+D23+K22</f>
        <v>0</v>
      </c>
      <c r="K19" s="2"/>
      <c r="L19" s="2"/>
      <c r="M19" s="2"/>
      <c r="N19" s="2"/>
      <c r="O19" s="2"/>
      <c r="P19" s="2"/>
      <c r="Q19" s="2"/>
    </row>
    <row r="20" spans="1:17" x14ac:dyDescent="0.2">
      <c r="A20" s="2"/>
      <c r="B20" s="2" t="s">
        <v>130</v>
      </c>
      <c r="C20" s="2"/>
      <c r="D20" s="2">
        <f>D18-D19</f>
        <v>0</v>
      </c>
      <c r="E20" s="2"/>
      <c r="F20" s="2"/>
      <c r="G20" s="2" t="s">
        <v>3</v>
      </c>
      <c r="H20" s="2"/>
      <c r="I20" s="2"/>
      <c r="J20" s="28">
        <f>D22</f>
        <v>0</v>
      </c>
      <c r="K20" s="2"/>
      <c r="L20" s="2"/>
      <c r="M20" s="2"/>
      <c r="N20" s="2"/>
      <c r="O20" s="2"/>
      <c r="P20" s="2"/>
      <c r="Q20" s="2"/>
    </row>
    <row r="21" spans="1:17" x14ac:dyDescent="0.2">
      <c r="A21" s="2"/>
      <c r="B21" s="2" t="s">
        <v>5</v>
      </c>
      <c r="C21" s="8"/>
      <c r="D21" s="2">
        <f>'% di COMPLETAM'!K34</f>
        <v>0</v>
      </c>
      <c r="E21" s="2"/>
      <c r="F21" s="2"/>
      <c r="G21" s="8"/>
      <c r="H21" s="8"/>
      <c r="I21" s="8" t="s">
        <v>8</v>
      </c>
      <c r="J21" s="8"/>
      <c r="K21" s="26">
        <f>D20</f>
        <v>0</v>
      </c>
      <c r="L21" s="2"/>
      <c r="M21" s="2"/>
      <c r="N21" s="2"/>
      <c r="O21" s="2"/>
      <c r="P21" s="2"/>
      <c r="Q21" s="2"/>
    </row>
    <row r="22" spans="1:17" x14ac:dyDescent="0.2">
      <c r="A22" s="2"/>
      <c r="B22" s="2" t="s">
        <v>6</v>
      </c>
      <c r="C22" s="8"/>
      <c r="D22" s="12">
        <f>'% di COMPLETAM'!M34</f>
        <v>0</v>
      </c>
      <c r="E22" s="2"/>
      <c r="F22" s="2"/>
      <c r="G22" s="12"/>
      <c r="H22" s="12"/>
      <c r="I22" s="12" t="s">
        <v>9</v>
      </c>
      <c r="J22" s="12"/>
      <c r="K22" s="54">
        <f>D23*'% di COMPLETAM'!$I$1</f>
        <v>0</v>
      </c>
      <c r="L22" s="2"/>
      <c r="M22" s="2"/>
      <c r="N22" s="2"/>
      <c r="O22" s="2"/>
      <c r="P22" s="2"/>
      <c r="Q22" s="2"/>
    </row>
    <row r="23" spans="1:17" x14ac:dyDescent="0.2">
      <c r="A23" s="2"/>
      <c r="B23" s="2" t="s">
        <v>123</v>
      </c>
      <c r="C23" s="8"/>
      <c r="D23" s="2">
        <f>D18-D19-D21-D22</f>
        <v>0</v>
      </c>
      <c r="E23" s="2"/>
      <c r="F23" s="2"/>
      <c r="G23" s="2"/>
      <c r="H23" s="2"/>
      <c r="I23" s="2"/>
      <c r="J23" s="2">
        <f>SUM(J19:J22)</f>
        <v>0</v>
      </c>
      <c r="K23" s="2">
        <f>SUM(K19:K22)</f>
        <v>0</v>
      </c>
      <c r="L23" s="2"/>
      <c r="M23" s="2"/>
      <c r="N23" s="2"/>
      <c r="O23" s="2"/>
      <c r="P23" s="2"/>
      <c r="Q23" s="2"/>
    </row>
    <row r="24" spans="1:17" x14ac:dyDescent="0.2">
      <c r="A24" s="2"/>
      <c r="B24" s="2"/>
      <c r="C24" s="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">
      <c r="A25" s="2">
        <f>'% di COMPLETAM'!A23</f>
        <v>0</v>
      </c>
      <c r="B25" s="10" t="str">
        <f>IFERROR('% di COMPLETAM'!B35,"")</f>
        <v>Marzo</v>
      </c>
      <c r="C25" s="36"/>
      <c r="D25" s="2"/>
      <c r="E25" s="2"/>
      <c r="F25" s="2"/>
      <c r="G25" s="214" t="str">
        <f>IF(A25=0,"",DATE($C$1,A25,VLOOKUP(A25,Parametri!$A$1:$C$12,3)))</f>
        <v/>
      </c>
      <c r="H25" s="214"/>
      <c r="I25" s="214"/>
      <c r="J25" s="2"/>
      <c r="K25" s="6"/>
      <c r="L25" s="2"/>
      <c r="M25" s="2"/>
      <c r="N25" s="2"/>
      <c r="O25" s="2"/>
      <c r="P25" s="2"/>
      <c r="Q25" s="2"/>
    </row>
    <row r="26" spans="1:17" x14ac:dyDescent="0.2">
      <c r="A26" s="2"/>
      <c r="B26" s="2" t="s">
        <v>20</v>
      </c>
      <c r="C26" s="11"/>
      <c r="D26" s="8">
        <f>'% di COMPLETAM'!E35</f>
        <v>41686</v>
      </c>
      <c r="E26" s="2"/>
      <c r="F26" s="2"/>
      <c r="G26" s="14" t="s">
        <v>7</v>
      </c>
      <c r="H26" s="14" t="s">
        <v>1</v>
      </c>
      <c r="I26" s="14" t="s">
        <v>7</v>
      </c>
      <c r="J26" s="15"/>
      <c r="K26" s="16"/>
      <c r="L26" s="2"/>
      <c r="M26" s="2"/>
      <c r="N26" s="2"/>
      <c r="O26" s="2"/>
      <c r="P26" s="2"/>
      <c r="Q26" s="2"/>
    </row>
    <row r="27" spans="1:17" x14ac:dyDescent="0.2">
      <c r="A27" s="2"/>
      <c r="B27" s="2" t="s">
        <v>11</v>
      </c>
      <c r="C27" s="8"/>
      <c r="D27" s="12">
        <f>D18</f>
        <v>41686</v>
      </c>
      <c r="E27" s="2"/>
      <c r="F27" s="2"/>
      <c r="G27" s="2" t="s">
        <v>131</v>
      </c>
      <c r="H27" s="2"/>
      <c r="I27" s="2"/>
      <c r="J27" s="31">
        <f>D29+D31+K30</f>
        <v>0</v>
      </c>
      <c r="K27" s="2"/>
      <c r="L27" s="2"/>
      <c r="M27" s="2"/>
      <c r="N27" s="2"/>
      <c r="O27" s="2"/>
      <c r="P27" s="2"/>
      <c r="Q27" s="2"/>
    </row>
    <row r="28" spans="1:17" x14ac:dyDescent="0.2">
      <c r="A28" s="2"/>
      <c r="B28" s="2" t="s">
        <v>130</v>
      </c>
      <c r="C28" s="2"/>
      <c r="D28" s="2">
        <f>D26-D27</f>
        <v>0</v>
      </c>
      <c r="E28" s="2"/>
      <c r="F28" s="2"/>
      <c r="G28" s="2" t="s">
        <v>3</v>
      </c>
      <c r="H28" s="2"/>
      <c r="I28" s="2"/>
      <c r="J28" s="28">
        <f>D30</f>
        <v>0</v>
      </c>
      <c r="K28" s="2"/>
      <c r="L28" s="2"/>
      <c r="M28" s="2"/>
      <c r="N28" s="2"/>
      <c r="O28" s="2"/>
      <c r="P28" s="2"/>
      <c r="Q28" s="2"/>
    </row>
    <row r="29" spans="1:17" x14ac:dyDescent="0.2">
      <c r="A29" s="2"/>
      <c r="B29" s="2" t="s">
        <v>5</v>
      </c>
      <c r="C29" s="8"/>
      <c r="D29" s="2">
        <f>'% di COMPLETAM'!K35</f>
        <v>0</v>
      </c>
      <c r="E29" s="2"/>
      <c r="F29" s="2"/>
      <c r="G29" s="8"/>
      <c r="H29" s="8"/>
      <c r="I29" s="8" t="s">
        <v>8</v>
      </c>
      <c r="J29" s="8"/>
      <c r="K29" s="26">
        <f>D28</f>
        <v>0</v>
      </c>
      <c r="L29" s="2"/>
      <c r="M29" s="2"/>
      <c r="N29" s="2"/>
      <c r="O29" s="2"/>
      <c r="P29" s="2"/>
      <c r="Q29" s="2"/>
    </row>
    <row r="30" spans="1:17" x14ac:dyDescent="0.2">
      <c r="A30" s="2"/>
      <c r="B30" s="2" t="s">
        <v>6</v>
      </c>
      <c r="C30" s="8"/>
      <c r="D30" s="12">
        <f>'% di COMPLETAM'!M35</f>
        <v>0</v>
      </c>
      <c r="E30" s="2"/>
      <c r="F30" s="2"/>
      <c r="G30" s="12"/>
      <c r="H30" s="12"/>
      <c r="I30" s="12" t="s">
        <v>9</v>
      </c>
      <c r="J30" s="12"/>
      <c r="K30" s="54">
        <f>D31*'% di COMPLETAM'!$I$1</f>
        <v>0</v>
      </c>
      <c r="L30" s="2"/>
      <c r="M30" s="2"/>
      <c r="N30" s="2"/>
      <c r="O30" s="2"/>
      <c r="P30" s="2"/>
      <c r="Q30" s="2"/>
    </row>
    <row r="31" spans="1:17" x14ac:dyDescent="0.2">
      <c r="A31" s="2"/>
      <c r="B31" s="2" t="s">
        <v>123</v>
      </c>
      <c r="C31" s="8"/>
      <c r="D31" s="2">
        <f>D26-D27-D29-D30</f>
        <v>0</v>
      </c>
      <c r="E31" s="2"/>
      <c r="F31" s="2"/>
      <c r="G31" s="2"/>
      <c r="H31" s="2"/>
      <c r="I31" s="2"/>
      <c r="J31" s="2">
        <f>SUM(J27:J30)</f>
        <v>0</v>
      </c>
      <c r="K31" s="2">
        <f>SUM(K27:K30)</f>
        <v>0</v>
      </c>
      <c r="L31" s="2"/>
      <c r="M31" s="2"/>
      <c r="N31" s="2"/>
      <c r="O31" s="2"/>
      <c r="P31" s="2"/>
      <c r="Q31" s="2"/>
    </row>
    <row r="32" spans="1:17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A33" s="2">
        <f>'% di COMPLETAM'!A24</f>
        <v>0</v>
      </c>
      <c r="B33" s="10" t="str">
        <f>IFERROR('% di COMPLETAM'!B36,"")</f>
        <v>Aprile</v>
      </c>
      <c r="C33" s="36"/>
      <c r="D33" s="2"/>
      <c r="E33" s="2"/>
      <c r="F33" s="2"/>
      <c r="G33" s="214" t="str">
        <f>IF(A33=0,"",DATE($C$1,A33,VLOOKUP(A33,Parametri!$A$1:$C$12,3)))</f>
        <v/>
      </c>
      <c r="H33" s="214"/>
      <c r="I33" s="214"/>
      <c r="J33" s="2"/>
      <c r="K33" s="6"/>
      <c r="L33" s="2"/>
      <c r="M33" s="2"/>
      <c r="N33" s="2"/>
      <c r="O33" s="2"/>
      <c r="P33" s="2"/>
      <c r="Q33" s="2"/>
    </row>
    <row r="34" spans="1:17" x14ac:dyDescent="0.2">
      <c r="A34" s="2"/>
      <c r="B34" s="2" t="s">
        <v>20</v>
      </c>
      <c r="C34" s="11"/>
      <c r="D34" s="8">
        <f>'% di COMPLETAM'!E36</f>
        <v>41686</v>
      </c>
      <c r="E34" s="2"/>
      <c r="F34" s="2"/>
      <c r="G34" s="14" t="s">
        <v>7</v>
      </c>
      <c r="H34" s="14" t="s">
        <v>1</v>
      </c>
      <c r="I34" s="14" t="s">
        <v>7</v>
      </c>
      <c r="J34" s="15"/>
      <c r="K34" s="16"/>
      <c r="L34" s="2"/>
      <c r="M34" s="2"/>
      <c r="N34" s="2"/>
      <c r="O34" s="2"/>
      <c r="P34" s="2"/>
      <c r="Q34" s="2"/>
    </row>
    <row r="35" spans="1:17" x14ac:dyDescent="0.2">
      <c r="A35" s="2"/>
      <c r="B35" s="2" t="s">
        <v>11</v>
      </c>
      <c r="C35" s="8"/>
      <c r="D35" s="12">
        <f>D26</f>
        <v>41686</v>
      </c>
      <c r="E35" s="2"/>
      <c r="F35" s="2"/>
      <c r="G35" s="2" t="s">
        <v>131</v>
      </c>
      <c r="H35" s="2"/>
      <c r="I35" s="2"/>
      <c r="J35" s="31">
        <f>D37+D39+K38</f>
        <v>0</v>
      </c>
      <c r="K35" s="2"/>
      <c r="L35" s="2"/>
      <c r="M35" s="2"/>
      <c r="N35" s="2"/>
      <c r="O35" s="2"/>
      <c r="P35" s="2"/>
      <c r="Q35" s="2"/>
    </row>
    <row r="36" spans="1:17" x14ac:dyDescent="0.2">
      <c r="A36" s="2"/>
      <c r="B36" s="2" t="s">
        <v>130</v>
      </c>
      <c r="C36" s="2"/>
      <c r="D36" s="2">
        <f>D34-D35</f>
        <v>0</v>
      </c>
      <c r="E36" s="2"/>
      <c r="F36" s="2"/>
      <c r="G36" s="2" t="s">
        <v>3</v>
      </c>
      <c r="H36" s="2"/>
      <c r="I36" s="2"/>
      <c r="J36" s="28">
        <f>D38</f>
        <v>0</v>
      </c>
      <c r="K36" s="2"/>
      <c r="L36" s="2"/>
      <c r="M36" s="2"/>
      <c r="N36" s="2"/>
      <c r="O36" s="2"/>
      <c r="P36" s="2"/>
      <c r="Q36" s="2"/>
    </row>
    <row r="37" spans="1:17" x14ac:dyDescent="0.2">
      <c r="A37" s="2"/>
      <c r="B37" s="2" t="s">
        <v>5</v>
      </c>
      <c r="C37" s="8"/>
      <c r="D37" s="2">
        <f>'% di COMPLETAM'!K36</f>
        <v>0</v>
      </c>
      <c r="E37" s="2"/>
      <c r="F37" s="2"/>
      <c r="G37" s="8"/>
      <c r="H37" s="8"/>
      <c r="I37" s="8" t="s">
        <v>8</v>
      </c>
      <c r="J37" s="8"/>
      <c r="K37" s="26">
        <f>D36</f>
        <v>0</v>
      </c>
      <c r="L37" s="2"/>
      <c r="M37" s="2"/>
      <c r="N37" s="2"/>
      <c r="O37" s="2"/>
      <c r="P37" s="2"/>
      <c r="Q37" s="2"/>
    </row>
    <row r="38" spans="1:17" x14ac:dyDescent="0.2">
      <c r="A38" s="2"/>
      <c r="B38" s="2" t="s">
        <v>6</v>
      </c>
      <c r="C38" s="8"/>
      <c r="D38" s="12">
        <f>'% di COMPLETAM'!M36</f>
        <v>0</v>
      </c>
      <c r="E38" s="2"/>
      <c r="F38" s="2"/>
      <c r="G38" s="12"/>
      <c r="H38" s="12"/>
      <c r="I38" s="12" t="s">
        <v>9</v>
      </c>
      <c r="J38" s="12"/>
      <c r="K38" s="54">
        <f>D39*'% di COMPLETAM'!$I$1</f>
        <v>0</v>
      </c>
      <c r="L38" s="2"/>
      <c r="M38" s="2"/>
      <c r="N38" s="2"/>
      <c r="O38" s="2"/>
      <c r="P38" s="2"/>
      <c r="Q38" s="2"/>
    </row>
    <row r="39" spans="1:17" x14ac:dyDescent="0.2">
      <c r="A39" s="2"/>
      <c r="B39" s="2" t="s">
        <v>123</v>
      </c>
      <c r="C39" s="8"/>
      <c r="D39" s="2">
        <f>D34-D35-D37-D38</f>
        <v>0</v>
      </c>
      <c r="E39" s="2"/>
      <c r="F39" s="2"/>
      <c r="G39" s="2"/>
      <c r="H39" s="2"/>
      <c r="I39" s="2"/>
      <c r="J39" s="2">
        <f>SUM(J35:J38)</f>
        <v>0</v>
      </c>
      <c r="K39" s="2">
        <f>SUM(K35:K38)</f>
        <v>0</v>
      </c>
      <c r="L39" s="2"/>
      <c r="M39" s="2"/>
      <c r="N39" s="2"/>
      <c r="O39" s="2"/>
      <c r="P39" s="2"/>
      <c r="Q39" s="2"/>
    </row>
    <row r="40" spans="1:1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">
      <c r="A41" s="2">
        <f>'% di COMPLETAM'!A25</f>
        <v>0</v>
      </c>
      <c r="B41" s="10" t="str">
        <f>IFERROR('% di COMPLETAM'!B37,"")</f>
        <v>Maggio</v>
      </c>
      <c r="C41" s="36"/>
      <c r="D41" s="2"/>
      <c r="E41" s="2"/>
      <c r="F41" s="2"/>
      <c r="G41" s="214" t="str">
        <f>IF(A41=0,"",DATE($C$1,A41,VLOOKUP(A41,Parametri!$A$1:$C$12,3)))</f>
        <v/>
      </c>
      <c r="H41" s="214"/>
      <c r="I41" s="214"/>
      <c r="J41" s="2"/>
      <c r="K41" s="6"/>
      <c r="L41" s="2"/>
      <c r="M41" s="2"/>
      <c r="N41" s="2"/>
      <c r="O41" s="2"/>
      <c r="P41" s="2"/>
      <c r="Q41" s="2"/>
    </row>
    <row r="42" spans="1:17" x14ac:dyDescent="0.2">
      <c r="A42" s="2"/>
      <c r="B42" s="2" t="s">
        <v>20</v>
      </c>
      <c r="C42" s="11"/>
      <c r="D42" s="8">
        <f>'% di COMPLETAM'!E37</f>
        <v>41686</v>
      </c>
      <c r="E42" s="2"/>
      <c r="F42" s="2"/>
      <c r="G42" s="14" t="s">
        <v>7</v>
      </c>
      <c r="H42" s="14" t="s">
        <v>1</v>
      </c>
      <c r="I42" s="14" t="s">
        <v>7</v>
      </c>
      <c r="J42" s="15"/>
      <c r="K42" s="16"/>
      <c r="L42" s="2"/>
      <c r="M42" s="2"/>
      <c r="N42" s="2"/>
      <c r="O42" s="2"/>
      <c r="P42" s="2"/>
      <c r="Q42" s="2"/>
    </row>
    <row r="43" spans="1:17" x14ac:dyDescent="0.2">
      <c r="A43" s="2"/>
      <c r="B43" s="2" t="s">
        <v>11</v>
      </c>
      <c r="C43" s="8"/>
      <c r="D43" s="12">
        <f>D34</f>
        <v>41686</v>
      </c>
      <c r="E43" s="2"/>
      <c r="F43" s="2"/>
      <c r="G43" s="2" t="s">
        <v>131</v>
      </c>
      <c r="H43" s="2"/>
      <c r="I43" s="2"/>
      <c r="J43" s="31">
        <f>D45+D47+K46</f>
        <v>0</v>
      </c>
      <c r="K43" s="2"/>
      <c r="L43" s="2"/>
      <c r="M43" s="2"/>
      <c r="N43" s="2"/>
      <c r="O43" s="2"/>
      <c r="P43" s="2"/>
      <c r="Q43" s="2"/>
    </row>
    <row r="44" spans="1:17" x14ac:dyDescent="0.2">
      <c r="A44" s="2"/>
      <c r="B44" s="2" t="s">
        <v>130</v>
      </c>
      <c r="C44" s="2"/>
      <c r="D44" s="2">
        <f>D42-D43</f>
        <v>0</v>
      </c>
      <c r="E44" s="2"/>
      <c r="F44" s="2"/>
      <c r="G44" s="2" t="s">
        <v>3</v>
      </c>
      <c r="H44" s="2"/>
      <c r="I44" s="2"/>
      <c r="J44" s="28">
        <f>D46</f>
        <v>0</v>
      </c>
      <c r="K44" s="2"/>
      <c r="L44" s="2"/>
      <c r="M44" s="2"/>
      <c r="N44" s="2"/>
      <c r="O44" s="2"/>
      <c r="P44" s="2"/>
      <c r="Q44" s="2"/>
    </row>
    <row r="45" spans="1:17" x14ac:dyDescent="0.2">
      <c r="A45" s="2"/>
      <c r="B45" s="2" t="s">
        <v>5</v>
      </c>
      <c r="C45" s="8"/>
      <c r="D45" s="2">
        <f>'% di COMPLETAM'!K37</f>
        <v>0</v>
      </c>
      <c r="E45" s="2"/>
      <c r="F45" s="2"/>
      <c r="G45" s="8"/>
      <c r="H45" s="8"/>
      <c r="I45" s="8" t="s">
        <v>8</v>
      </c>
      <c r="J45" s="8"/>
      <c r="K45" s="26">
        <f>D44</f>
        <v>0</v>
      </c>
      <c r="L45" s="2"/>
      <c r="M45" s="2"/>
      <c r="N45" s="2"/>
      <c r="O45" s="2"/>
      <c r="P45" s="2"/>
      <c r="Q45" s="2"/>
    </row>
    <row r="46" spans="1:17" x14ac:dyDescent="0.2">
      <c r="A46" s="2"/>
      <c r="B46" s="2" t="s">
        <v>6</v>
      </c>
      <c r="C46" s="8"/>
      <c r="D46" s="12">
        <f>'% di COMPLETAM'!M37</f>
        <v>0</v>
      </c>
      <c r="E46" s="2"/>
      <c r="F46" s="2"/>
      <c r="G46" s="12"/>
      <c r="H46" s="12"/>
      <c r="I46" s="12" t="s">
        <v>9</v>
      </c>
      <c r="J46" s="12"/>
      <c r="K46" s="54">
        <f>D47*'% di COMPLETAM'!$I$1</f>
        <v>0</v>
      </c>
      <c r="L46" s="2"/>
      <c r="M46" s="2"/>
      <c r="N46" s="2"/>
      <c r="O46" s="2"/>
      <c r="P46" s="2"/>
      <c r="Q46" s="2"/>
    </row>
    <row r="47" spans="1:17" x14ac:dyDescent="0.2">
      <c r="A47" s="2"/>
      <c r="B47" s="2" t="s">
        <v>123</v>
      </c>
      <c r="C47" s="8"/>
      <c r="D47" s="2">
        <f>D42-D43-D45-D46</f>
        <v>0</v>
      </c>
      <c r="E47" s="2"/>
      <c r="F47" s="2"/>
      <c r="G47" s="2"/>
      <c r="H47" s="2"/>
      <c r="I47" s="2"/>
      <c r="J47" s="2">
        <f>SUM(J43:J46)</f>
        <v>0</v>
      </c>
      <c r="K47" s="2">
        <f>SUM(K43:K46)</f>
        <v>0</v>
      </c>
      <c r="L47" s="2"/>
      <c r="M47" s="2"/>
      <c r="N47" s="2"/>
      <c r="O47" s="2"/>
      <c r="P47" s="2"/>
      <c r="Q47" s="2"/>
    </row>
    <row r="48" spans="1:17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2">
      <c r="A49" s="2">
        <f>'% di COMPLETAM'!A26</f>
        <v>0</v>
      </c>
      <c r="B49" s="10" t="str">
        <f>IFERROR('% di COMPLETAM'!B38,"")</f>
        <v>Giugno</v>
      </c>
      <c r="C49" s="36"/>
      <c r="D49" s="2"/>
      <c r="E49" s="2"/>
      <c r="F49" s="2"/>
      <c r="G49" s="214" t="str">
        <f>IF(A49=0,"",DATE($C$1,A49,VLOOKUP(A49,Parametri!$A$1:$C$12,3)))</f>
        <v/>
      </c>
      <c r="H49" s="214"/>
      <c r="I49" s="214"/>
      <c r="J49" s="2"/>
      <c r="K49" s="6"/>
      <c r="L49" s="2"/>
      <c r="M49" s="2"/>
      <c r="N49" s="2"/>
      <c r="O49" s="2"/>
      <c r="P49" s="2"/>
      <c r="Q49" s="2"/>
    </row>
    <row r="50" spans="1:17" x14ac:dyDescent="0.2">
      <c r="A50" s="2"/>
      <c r="B50" s="2" t="s">
        <v>20</v>
      </c>
      <c r="C50" s="11"/>
      <c r="D50" s="8">
        <f>'% di COMPLETAM'!E38</f>
        <v>41686</v>
      </c>
      <c r="E50" s="2"/>
      <c r="F50" s="2"/>
      <c r="G50" s="14" t="s">
        <v>7</v>
      </c>
      <c r="H50" s="14" t="s">
        <v>1</v>
      </c>
      <c r="I50" s="14" t="s">
        <v>7</v>
      </c>
      <c r="J50" s="15"/>
      <c r="K50" s="16"/>
      <c r="L50" s="2"/>
      <c r="M50" s="2"/>
      <c r="N50" s="2"/>
      <c r="O50" s="2"/>
      <c r="P50" s="2"/>
      <c r="Q50" s="2"/>
    </row>
    <row r="51" spans="1:17" x14ac:dyDescent="0.2">
      <c r="A51" s="2"/>
      <c r="B51" s="2" t="s">
        <v>11</v>
      </c>
      <c r="C51" s="8"/>
      <c r="D51" s="12">
        <f>D42</f>
        <v>41686</v>
      </c>
      <c r="E51" s="2"/>
      <c r="F51" s="2"/>
      <c r="G51" s="2" t="s">
        <v>131</v>
      </c>
      <c r="H51" s="2"/>
      <c r="I51" s="2"/>
      <c r="J51" s="31">
        <f>D53+D55+K54</f>
        <v>0</v>
      </c>
      <c r="K51" s="2"/>
      <c r="L51" s="2"/>
      <c r="M51" s="2"/>
      <c r="N51" s="2"/>
      <c r="O51" s="2"/>
      <c r="P51" s="2"/>
      <c r="Q51" s="2"/>
    </row>
    <row r="52" spans="1:17" x14ac:dyDescent="0.2">
      <c r="A52" s="2"/>
      <c r="B52" s="2" t="s">
        <v>130</v>
      </c>
      <c r="C52" s="2"/>
      <c r="D52" s="2">
        <f>D50-D51</f>
        <v>0</v>
      </c>
      <c r="E52" s="2"/>
      <c r="F52" s="2"/>
      <c r="G52" s="2" t="s">
        <v>3</v>
      </c>
      <c r="H52" s="2"/>
      <c r="I52" s="2"/>
      <c r="J52" s="28">
        <f>D54</f>
        <v>0</v>
      </c>
      <c r="K52" s="2"/>
      <c r="L52" s="2"/>
      <c r="M52" s="2"/>
      <c r="N52" s="2"/>
      <c r="O52" s="2"/>
      <c r="P52" s="2"/>
      <c r="Q52" s="2"/>
    </row>
    <row r="53" spans="1:17" x14ac:dyDescent="0.2">
      <c r="A53" s="2"/>
      <c r="B53" s="2" t="s">
        <v>5</v>
      </c>
      <c r="C53" s="8"/>
      <c r="D53" s="2">
        <f>'% di COMPLETAM'!K38</f>
        <v>0</v>
      </c>
      <c r="E53" s="2"/>
      <c r="F53" s="2"/>
      <c r="G53" s="8"/>
      <c r="H53" s="8"/>
      <c r="I53" s="8" t="s">
        <v>8</v>
      </c>
      <c r="J53" s="8"/>
      <c r="K53" s="26">
        <f>D52</f>
        <v>0</v>
      </c>
      <c r="L53" s="2"/>
      <c r="M53" s="2"/>
      <c r="N53" s="2"/>
      <c r="O53" s="2"/>
      <c r="P53" s="2"/>
      <c r="Q53" s="2"/>
    </row>
    <row r="54" spans="1:17" x14ac:dyDescent="0.2">
      <c r="A54" s="2"/>
      <c r="B54" s="2" t="s">
        <v>6</v>
      </c>
      <c r="C54" s="8"/>
      <c r="D54" s="12">
        <f>'% di COMPLETAM'!M38</f>
        <v>0</v>
      </c>
      <c r="E54" s="2"/>
      <c r="F54" s="2"/>
      <c r="G54" s="12"/>
      <c r="H54" s="12"/>
      <c r="I54" s="12" t="s">
        <v>9</v>
      </c>
      <c r="J54" s="12"/>
      <c r="K54" s="54">
        <f>D55*'% di COMPLETAM'!$I$1</f>
        <v>0</v>
      </c>
      <c r="L54" s="2"/>
      <c r="M54" s="2"/>
      <c r="N54" s="2"/>
      <c r="O54" s="2"/>
      <c r="P54" s="2"/>
      <c r="Q54" s="2"/>
    </row>
    <row r="55" spans="1:17" x14ac:dyDescent="0.2">
      <c r="A55" s="2"/>
      <c r="B55" s="2" t="s">
        <v>123</v>
      </c>
      <c r="C55" s="8"/>
      <c r="D55" s="2">
        <f>D50-D51-D53-D54</f>
        <v>0</v>
      </c>
      <c r="E55" s="2"/>
      <c r="F55" s="2"/>
      <c r="G55" s="2"/>
      <c r="H55" s="2"/>
      <c r="I55" s="2"/>
      <c r="J55" s="2">
        <f>SUM(J51:J54)</f>
        <v>0</v>
      </c>
      <c r="K55" s="2">
        <f>SUM(K51:K54)</f>
        <v>0</v>
      </c>
      <c r="L55" s="2"/>
      <c r="M55" s="2"/>
      <c r="N55" s="2"/>
      <c r="O55" s="2"/>
      <c r="P55" s="2"/>
      <c r="Q55" s="2"/>
    </row>
    <row r="56" spans="1:1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">
      <c r="A57" s="2">
        <f>'% di COMPLETAM'!A27</f>
        <v>0</v>
      </c>
      <c r="B57" s="10" t="str">
        <f>IFERROR('% di COMPLETAM'!B39,"")</f>
        <v>Luglio</v>
      </c>
      <c r="C57" s="36"/>
      <c r="D57" s="2"/>
      <c r="E57" s="2"/>
      <c r="F57" s="2"/>
      <c r="G57" s="214" t="str">
        <f>IF(A57=0,"",DATE($C$1,A57,VLOOKUP(A57,Parametri!$A$1:$C$12,3)))</f>
        <v/>
      </c>
      <c r="H57" s="214"/>
      <c r="I57" s="214"/>
      <c r="J57" s="2"/>
      <c r="K57" s="6"/>
      <c r="L57" s="2"/>
      <c r="M57" s="2"/>
      <c r="N57" s="2"/>
      <c r="O57" s="2"/>
      <c r="P57" s="2"/>
      <c r="Q57" s="2"/>
    </row>
    <row r="58" spans="1:17" x14ac:dyDescent="0.2">
      <c r="A58" s="2"/>
      <c r="B58" s="2" t="s">
        <v>20</v>
      </c>
      <c r="C58" s="11"/>
      <c r="D58" s="8">
        <f>'% di COMPLETAM'!E39</f>
        <v>41686</v>
      </c>
      <c r="E58" s="2"/>
      <c r="F58" s="2"/>
      <c r="G58" s="14" t="s">
        <v>7</v>
      </c>
      <c r="H58" s="14" t="s">
        <v>1</v>
      </c>
      <c r="I58" s="14" t="s">
        <v>7</v>
      </c>
      <c r="J58" s="15"/>
      <c r="K58" s="16"/>
      <c r="L58" s="2"/>
      <c r="M58" s="2"/>
      <c r="N58" s="2"/>
      <c r="O58" s="2"/>
      <c r="P58" s="2"/>
      <c r="Q58" s="2"/>
    </row>
    <row r="59" spans="1:17" x14ac:dyDescent="0.2">
      <c r="A59" s="2"/>
      <c r="B59" s="2" t="s">
        <v>11</v>
      </c>
      <c r="C59" s="8"/>
      <c r="D59" s="12">
        <f>D50</f>
        <v>41686</v>
      </c>
      <c r="E59" s="2"/>
      <c r="F59" s="2"/>
      <c r="G59" s="2" t="s">
        <v>131</v>
      </c>
      <c r="H59" s="2"/>
      <c r="I59" s="2"/>
      <c r="J59" s="31">
        <f>D61+D63+K62</f>
        <v>0</v>
      </c>
      <c r="K59" s="2"/>
      <c r="L59" s="2"/>
      <c r="M59" s="2"/>
      <c r="N59" s="2"/>
      <c r="O59" s="2"/>
      <c r="P59" s="2"/>
      <c r="Q59" s="2"/>
    </row>
    <row r="60" spans="1:17" x14ac:dyDescent="0.2">
      <c r="A60" s="2"/>
      <c r="B60" s="2" t="s">
        <v>130</v>
      </c>
      <c r="C60" s="2"/>
      <c r="D60" s="2">
        <f>D58-D59</f>
        <v>0</v>
      </c>
      <c r="E60" s="2"/>
      <c r="F60" s="2"/>
      <c r="G60" s="2" t="s">
        <v>3</v>
      </c>
      <c r="H60" s="2"/>
      <c r="I60" s="2"/>
      <c r="J60" s="28">
        <f>D62</f>
        <v>0</v>
      </c>
      <c r="K60" s="2"/>
      <c r="L60" s="2"/>
      <c r="M60" s="2"/>
      <c r="N60" s="2"/>
      <c r="O60" s="2"/>
      <c r="P60" s="2"/>
      <c r="Q60" s="2"/>
    </row>
    <row r="61" spans="1:17" x14ac:dyDescent="0.2">
      <c r="A61" s="2"/>
      <c r="B61" s="2" t="s">
        <v>5</v>
      </c>
      <c r="C61" s="8"/>
      <c r="D61" s="2">
        <f>'% di COMPLETAM'!K39</f>
        <v>0</v>
      </c>
      <c r="E61" s="2"/>
      <c r="F61" s="2"/>
      <c r="G61" s="8"/>
      <c r="H61" s="8"/>
      <c r="I61" s="8" t="s">
        <v>8</v>
      </c>
      <c r="J61" s="8"/>
      <c r="K61" s="26">
        <f>D60</f>
        <v>0</v>
      </c>
      <c r="L61" s="2"/>
      <c r="M61" s="2"/>
      <c r="N61" s="2"/>
      <c r="O61" s="2"/>
      <c r="P61" s="2"/>
      <c r="Q61" s="2"/>
    </row>
    <row r="62" spans="1:17" x14ac:dyDescent="0.2">
      <c r="A62" s="2"/>
      <c r="B62" s="2" t="s">
        <v>6</v>
      </c>
      <c r="C62" s="8"/>
      <c r="D62" s="12">
        <f>'% di COMPLETAM'!M39</f>
        <v>0</v>
      </c>
      <c r="E62" s="2"/>
      <c r="F62" s="2"/>
      <c r="G62" s="12"/>
      <c r="H62" s="12"/>
      <c r="I62" s="12" t="s">
        <v>9</v>
      </c>
      <c r="J62" s="12"/>
      <c r="K62" s="54">
        <f>D63*'% di COMPLETAM'!$I$1</f>
        <v>0</v>
      </c>
      <c r="L62" s="2"/>
      <c r="M62" s="2"/>
      <c r="N62" s="2"/>
      <c r="O62" s="2"/>
      <c r="P62" s="2"/>
      <c r="Q62" s="2"/>
    </row>
    <row r="63" spans="1:17" x14ac:dyDescent="0.2">
      <c r="A63" s="2"/>
      <c r="B63" s="2" t="s">
        <v>123</v>
      </c>
      <c r="C63" s="8"/>
      <c r="D63" s="2">
        <f>D58-D59-D61-D62</f>
        <v>0</v>
      </c>
      <c r="E63" s="2"/>
      <c r="F63" s="2"/>
      <c r="G63" s="2"/>
      <c r="H63" s="2"/>
      <c r="I63" s="2"/>
      <c r="J63" s="2">
        <f>SUM(J59:J62)</f>
        <v>0</v>
      </c>
      <c r="K63" s="2">
        <f>SUM(K59:K62)</f>
        <v>0</v>
      </c>
      <c r="L63" s="2"/>
      <c r="M63" s="2"/>
      <c r="N63" s="2"/>
      <c r="O63" s="2"/>
      <c r="P63" s="2"/>
      <c r="Q63" s="2"/>
    </row>
    <row r="64" spans="1:1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">
      <c r="A65" s="2">
        <f>'% di COMPLETAM'!A28</f>
        <v>0</v>
      </c>
      <c r="B65" s="10" t="str">
        <f>IFERROR('% di COMPLETAM'!B40,"")</f>
        <v>Agosto</v>
      </c>
      <c r="C65" s="36"/>
      <c r="D65" s="2"/>
      <c r="E65" s="2"/>
      <c r="F65" s="2"/>
      <c r="G65" s="214" t="str">
        <f>IF(A65=0,"",DATE($C$1,A65,VLOOKUP(A65,Parametri!$A$1:$C$12,3)))</f>
        <v/>
      </c>
      <c r="H65" s="214"/>
      <c r="I65" s="214"/>
      <c r="J65" s="2"/>
      <c r="K65" s="6"/>
      <c r="L65" s="2"/>
      <c r="M65" s="2"/>
      <c r="N65" s="2"/>
      <c r="O65" s="2"/>
      <c r="P65" s="2"/>
      <c r="Q65" s="2"/>
    </row>
    <row r="66" spans="1:17" x14ac:dyDescent="0.2">
      <c r="A66" s="2"/>
      <c r="B66" s="2" t="s">
        <v>20</v>
      </c>
      <c r="C66" s="11"/>
      <c r="D66" s="8">
        <f>'% di COMPLETAM'!E40</f>
        <v>41686</v>
      </c>
      <c r="E66" s="2"/>
      <c r="F66" s="2"/>
      <c r="G66" s="14" t="s">
        <v>7</v>
      </c>
      <c r="H66" s="14" t="s">
        <v>1</v>
      </c>
      <c r="I66" s="14" t="s">
        <v>7</v>
      </c>
      <c r="J66" s="15"/>
      <c r="K66" s="16"/>
      <c r="L66" s="2"/>
      <c r="M66" s="2"/>
      <c r="N66" s="2"/>
      <c r="O66" s="2"/>
      <c r="P66" s="2"/>
      <c r="Q66" s="2"/>
    </row>
    <row r="67" spans="1:17" x14ac:dyDescent="0.2">
      <c r="A67" s="2"/>
      <c r="B67" s="2" t="s">
        <v>11</v>
      </c>
      <c r="C67" s="8"/>
      <c r="D67" s="12">
        <f>D58</f>
        <v>41686</v>
      </c>
      <c r="E67" s="2"/>
      <c r="F67" s="2"/>
      <c r="G67" s="2" t="s">
        <v>131</v>
      </c>
      <c r="H67" s="2"/>
      <c r="I67" s="2"/>
      <c r="J67" s="31">
        <f>D69+D71+K70</f>
        <v>0</v>
      </c>
      <c r="K67" s="2"/>
      <c r="L67" s="2"/>
      <c r="M67" s="2"/>
      <c r="N67" s="2"/>
      <c r="O67" s="2"/>
      <c r="P67" s="2"/>
      <c r="Q67" s="2"/>
    </row>
    <row r="68" spans="1:17" x14ac:dyDescent="0.2">
      <c r="A68" s="2"/>
      <c r="B68" s="2" t="s">
        <v>130</v>
      </c>
      <c r="C68" s="2"/>
      <c r="D68" s="2">
        <f>D66-D67</f>
        <v>0</v>
      </c>
      <c r="E68" s="2"/>
      <c r="F68" s="2"/>
      <c r="G68" s="2" t="s">
        <v>3</v>
      </c>
      <c r="H68" s="2"/>
      <c r="I68" s="2"/>
      <c r="J68" s="28">
        <f>D70</f>
        <v>0</v>
      </c>
      <c r="K68" s="2"/>
      <c r="L68" s="2"/>
      <c r="M68" s="2"/>
      <c r="N68" s="2"/>
      <c r="O68" s="2"/>
      <c r="P68" s="2"/>
      <c r="Q68" s="2"/>
    </row>
    <row r="69" spans="1:17" x14ac:dyDescent="0.2">
      <c r="A69" s="2"/>
      <c r="B69" s="2" t="s">
        <v>5</v>
      </c>
      <c r="C69" s="8"/>
      <c r="D69" s="2">
        <f>'% di COMPLETAM'!K40</f>
        <v>0</v>
      </c>
      <c r="E69" s="2"/>
      <c r="F69" s="2"/>
      <c r="G69" s="8"/>
      <c r="H69" s="8"/>
      <c r="I69" s="8" t="s">
        <v>8</v>
      </c>
      <c r="J69" s="8"/>
      <c r="K69" s="26">
        <f>D68</f>
        <v>0</v>
      </c>
      <c r="L69" s="2"/>
      <c r="M69" s="2"/>
      <c r="N69" s="2"/>
      <c r="O69" s="2"/>
      <c r="P69" s="2"/>
      <c r="Q69" s="2"/>
    </row>
    <row r="70" spans="1:17" x14ac:dyDescent="0.2">
      <c r="A70" s="2"/>
      <c r="B70" s="2" t="s">
        <v>6</v>
      </c>
      <c r="C70" s="8"/>
      <c r="D70" s="12">
        <f>'% di COMPLETAM'!M40</f>
        <v>0</v>
      </c>
      <c r="E70" s="2"/>
      <c r="F70" s="2"/>
      <c r="G70" s="12"/>
      <c r="H70" s="12"/>
      <c r="I70" s="12" t="s">
        <v>9</v>
      </c>
      <c r="J70" s="12"/>
      <c r="K70" s="54">
        <f>D71*'% di COMPLETAM'!$I$1</f>
        <v>0</v>
      </c>
      <c r="L70" s="2"/>
      <c r="M70" s="2"/>
      <c r="N70" s="2"/>
      <c r="O70" s="2"/>
      <c r="P70" s="2"/>
      <c r="Q70" s="2"/>
    </row>
    <row r="71" spans="1:17" x14ac:dyDescent="0.2">
      <c r="A71" s="2"/>
      <c r="B71" s="2" t="s">
        <v>123</v>
      </c>
      <c r="C71" s="8"/>
      <c r="D71" s="2">
        <f>D66-D67-D69-D70</f>
        <v>0</v>
      </c>
      <c r="E71" s="2"/>
      <c r="F71" s="2"/>
      <c r="G71" s="2"/>
      <c r="H71" s="2"/>
      <c r="I71" s="2"/>
      <c r="J71" s="2">
        <f>SUM(J67:J70)</f>
        <v>0</v>
      </c>
      <c r="K71" s="2">
        <f>SUM(K67:K70)</f>
        <v>0</v>
      </c>
      <c r="L71" s="2"/>
      <c r="M71" s="2"/>
      <c r="N71" s="2"/>
      <c r="O71" s="2"/>
      <c r="P71" s="2"/>
      <c r="Q71" s="2"/>
    </row>
    <row r="72" spans="1:17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x14ac:dyDescent="0.2">
      <c r="A73" s="2">
        <f>'% di COMPLETAM'!A29</f>
        <v>0</v>
      </c>
      <c r="B73" s="10" t="str">
        <f>IFERROR('% di COMPLETAM'!B41,"")</f>
        <v>Settembre</v>
      </c>
      <c r="C73" s="36"/>
      <c r="D73" s="2"/>
      <c r="E73" s="2"/>
      <c r="F73" s="2"/>
      <c r="G73" s="214" t="str">
        <f>IF(A73=0,"",DATE($C$1,A73,VLOOKUP(A73,Parametri!$A$1:$C$12,3)))</f>
        <v/>
      </c>
      <c r="H73" s="214"/>
      <c r="I73" s="214"/>
      <c r="J73" s="2"/>
      <c r="K73" s="6"/>
      <c r="L73" s="2"/>
      <c r="M73" s="2"/>
      <c r="N73" s="2"/>
      <c r="O73" s="2"/>
      <c r="P73" s="2"/>
      <c r="Q73" s="2"/>
    </row>
    <row r="74" spans="1:17" x14ac:dyDescent="0.2">
      <c r="A74" s="2"/>
      <c r="B74" s="2" t="s">
        <v>20</v>
      </c>
      <c r="C74" s="11"/>
      <c r="D74" s="8">
        <f>'% di COMPLETAM'!E41</f>
        <v>41686</v>
      </c>
      <c r="E74" s="2"/>
      <c r="F74" s="2"/>
      <c r="G74" s="14" t="s">
        <v>7</v>
      </c>
      <c r="H74" s="14" t="s">
        <v>1</v>
      </c>
      <c r="I74" s="14" t="s">
        <v>7</v>
      </c>
      <c r="J74" s="15"/>
      <c r="K74" s="16"/>
      <c r="L74" s="2"/>
      <c r="M74" s="2"/>
      <c r="N74" s="2"/>
      <c r="O74" s="2"/>
      <c r="P74" s="2"/>
      <c r="Q74" s="2"/>
    </row>
    <row r="75" spans="1:17" x14ac:dyDescent="0.2">
      <c r="A75" s="2"/>
      <c r="B75" s="2" t="s">
        <v>11</v>
      </c>
      <c r="C75" s="8"/>
      <c r="D75" s="12">
        <f>D66</f>
        <v>41686</v>
      </c>
      <c r="E75" s="2"/>
      <c r="F75" s="2"/>
      <c r="G75" s="2" t="s">
        <v>131</v>
      </c>
      <c r="H75" s="2"/>
      <c r="I75" s="2"/>
      <c r="J75" s="31">
        <f>D77+D79+K78</f>
        <v>0</v>
      </c>
      <c r="K75" s="2"/>
      <c r="L75" s="2"/>
      <c r="M75" s="2"/>
      <c r="N75" s="2"/>
      <c r="O75" s="2"/>
      <c r="P75" s="2"/>
      <c r="Q75" s="2"/>
    </row>
    <row r="76" spans="1:17" x14ac:dyDescent="0.2">
      <c r="A76" s="2"/>
      <c r="B76" s="2" t="s">
        <v>130</v>
      </c>
      <c r="C76" s="2"/>
      <c r="D76" s="2">
        <f>D74-D75</f>
        <v>0</v>
      </c>
      <c r="E76" s="2"/>
      <c r="F76" s="2"/>
      <c r="G76" s="2" t="s">
        <v>3</v>
      </c>
      <c r="H76" s="2"/>
      <c r="I76" s="2"/>
      <c r="J76" s="28">
        <f>D78</f>
        <v>0</v>
      </c>
      <c r="K76" s="2"/>
      <c r="L76" s="2"/>
      <c r="M76" s="2"/>
      <c r="N76" s="2"/>
      <c r="O76" s="2"/>
      <c r="P76" s="2"/>
      <c r="Q76" s="2"/>
    </row>
    <row r="77" spans="1:17" x14ac:dyDescent="0.2">
      <c r="A77" s="2"/>
      <c r="B77" s="2" t="s">
        <v>5</v>
      </c>
      <c r="C77" s="8"/>
      <c r="D77" s="2">
        <f>'% di COMPLETAM'!K41</f>
        <v>0</v>
      </c>
      <c r="E77" s="2"/>
      <c r="F77" s="2"/>
      <c r="G77" s="8"/>
      <c r="H77" s="8"/>
      <c r="I77" s="8" t="s">
        <v>8</v>
      </c>
      <c r="J77" s="8"/>
      <c r="K77" s="26">
        <f>D76</f>
        <v>0</v>
      </c>
      <c r="L77" s="2"/>
      <c r="M77" s="2"/>
      <c r="N77" s="2"/>
      <c r="O77" s="2"/>
      <c r="P77" s="2"/>
      <c r="Q77" s="2"/>
    </row>
    <row r="78" spans="1:17" x14ac:dyDescent="0.2">
      <c r="A78" s="2"/>
      <c r="B78" s="2" t="s">
        <v>6</v>
      </c>
      <c r="C78" s="8"/>
      <c r="D78" s="12">
        <f>'% di COMPLETAM'!M41</f>
        <v>0</v>
      </c>
      <c r="E78" s="2"/>
      <c r="F78" s="2"/>
      <c r="G78" s="12"/>
      <c r="H78" s="12"/>
      <c r="I78" s="12" t="s">
        <v>9</v>
      </c>
      <c r="J78" s="12"/>
      <c r="K78" s="54">
        <f>D79*'% di COMPLETAM'!$I$1</f>
        <v>0</v>
      </c>
      <c r="L78" s="2"/>
      <c r="M78" s="2"/>
      <c r="N78" s="2"/>
      <c r="O78" s="2"/>
      <c r="P78" s="2"/>
      <c r="Q78" s="2"/>
    </row>
    <row r="79" spans="1:17" x14ac:dyDescent="0.2">
      <c r="A79" s="2"/>
      <c r="B79" s="2" t="s">
        <v>123</v>
      </c>
      <c r="C79" s="8"/>
      <c r="D79" s="2">
        <f>D74-D75-D77-D78</f>
        <v>0</v>
      </c>
      <c r="E79" s="2"/>
      <c r="F79" s="2"/>
      <c r="G79" s="2"/>
      <c r="H79" s="2"/>
      <c r="I79" s="2"/>
      <c r="J79" s="2">
        <f>SUM(J75:J78)</f>
        <v>0</v>
      </c>
      <c r="K79" s="2">
        <f>SUM(K75:K78)</f>
        <v>0</v>
      </c>
      <c r="L79" s="2"/>
      <c r="M79" s="2"/>
      <c r="N79" s="2"/>
      <c r="O79" s="2"/>
      <c r="P79" s="2"/>
      <c r="Q79" s="2"/>
    </row>
    <row r="80" spans="1:17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">
      <c r="A81" s="2">
        <f>'% di COMPLETAM'!A30</f>
        <v>0</v>
      </c>
      <c r="B81" s="10" t="str">
        <f>IFERROR('% di COMPLETAM'!B42,"")</f>
        <v>Ottobre</v>
      </c>
      <c r="C81" s="36"/>
      <c r="D81" s="2"/>
      <c r="E81" s="2"/>
      <c r="F81" s="2"/>
      <c r="G81" s="214" t="str">
        <f>IF(A81=0,"",DATE($C$1,A81,VLOOKUP(A81,Parametri!$A$1:$C$12,3)))</f>
        <v/>
      </c>
      <c r="H81" s="214"/>
      <c r="I81" s="214"/>
      <c r="J81" s="2"/>
      <c r="K81" s="6"/>
      <c r="L81" s="2"/>
      <c r="M81" s="2"/>
      <c r="N81" s="2"/>
      <c r="O81" s="2"/>
      <c r="P81" s="2"/>
      <c r="Q81" s="2"/>
    </row>
    <row r="82" spans="1:17" x14ac:dyDescent="0.2">
      <c r="A82" s="2"/>
      <c r="B82" s="2" t="s">
        <v>20</v>
      </c>
      <c r="C82" s="11"/>
      <c r="D82" s="8">
        <f>'% di COMPLETAM'!E42</f>
        <v>41686</v>
      </c>
      <c r="E82" s="2"/>
      <c r="F82" s="2"/>
      <c r="G82" s="14" t="s">
        <v>7</v>
      </c>
      <c r="H82" s="14" t="s">
        <v>1</v>
      </c>
      <c r="I82" s="14" t="s">
        <v>7</v>
      </c>
      <c r="J82" s="15"/>
      <c r="K82" s="16"/>
      <c r="L82" s="2"/>
      <c r="M82" s="2"/>
      <c r="N82" s="2"/>
      <c r="O82" s="2"/>
      <c r="P82" s="2"/>
      <c r="Q82" s="2"/>
    </row>
    <row r="83" spans="1:17" x14ac:dyDescent="0.2">
      <c r="A83" s="2"/>
      <c r="B83" s="2" t="s">
        <v>11</v>
      </c>
      <c r="C83" s="8"/>
      <c r="D83" s="12">
        <f>D74</f>
        <v>41686</v>
      </c>
      <c r="E83" s="2"/>
      <c r="F83" s="2"/>
      <c r="G83" s="2" t="s">
        <v>131</v>
      </c>
      <c r="H83" s="2"/>
      <c r="I83" s="2"/>
      <c r="J83" s="31">
        <f>D85+D87+K86</f>
        <v>0</v>
      </c>
      <c r="K83" s="2"/>
      <c r="L83" s="2"/>
      <c r="M83" s="2"/>
      <c r="N83" s="2"/>
      <c r="O83" s="2"/>
      <c r="P83" s="2"/>
      <c r="Q83" s="2"/>
    </row>
    <row r="84" spans="1:17" x14ac:dyDescent="0.2">
      <c r="A84" s="2"/>
      <c r="B84" s="2" t="s">
        <v>130</v>
      </c>
      <c r="C84" s="2"/>
      <c r="D84" s="2">
        <f>D82-D83</f>
        <v>0</v>
      </c>
      <c r="E84" s="2"/>
      <c r="F84" s="2"/>
      <c r="G84" s="2" t="s">
        <v>3</v>
      </c>
      <c r="H84" s="2"/>
      <c r="I84" s="2"/>
      <c r="J84" s="28">
        <f>D86</f>
        <v>0</v>
      </c>
      <c r="K84" s="2"/>
      <c r="L84" s="2"/>
      <c r="M84" s="2"/>
      <c r="N84" s="2"/>
      <c r="O84" s="2"/>
      <c r="P84" s="2"/>
      <c r="Q84" s="2"/>
    </row>
    <row r="85" spans="1:17" x14ac:dyDescent="0.2">
      <c r="A85" s="2"/>
      <c r="B85" s="2" t="s">
        <v>5</v>
      </c>
      <c r="C85" s="8"/>
      <c r="D85" s="2">
        <f>'% di COMPLETAM'!K42</f>
        <v>0</v>
      </c>
      <c r="E85" s="2"/>
      <c r="F85" s="2"/>
      <c r="G85" s="8"/>
      <c r="H85" s="8"/>
      <c r="I85" s="8" t="s">
        <v>8</v>
      </c>
      <c r="J85" s="8"/>
      <c r="K85" s="26">
        <f>D84</f>
        <v>0</v>
      </c>
      <c r="L85" s="2"/>
      <c r="M85" s="2"/>
      <c r="N85" s="2"/>
      <c r="O85" s="2"/>
      <c r="P85" s="2"/>
      <c r="Q85" s="2"/>
    </row>
    <row r="86" spans="1:17" x14ac:dyDescent="0.2">
      <c r="A86" s="2"/>
      <c r="B86" s="2" t="s">
        <v>6</v>
      </c>
      <c r="C86" s="8"/>
      <c r="D86" s="12">
        <f>'% di COMPLETAM'!M42</f>
        <v>0</v>
      </c>
      <c r="E86" s="2"/>
      <c r="F86" s="2"/>
      <c r="G86" s="12"/>
      <c r="H86" s="12"/>
      <c r="I86" s="12" t="s">
        <v>9</v>
      </c>
      <c r="J86" s="12"/>
      <c r="K86" s="54">
        <f>D87*'% di COMPLETAM'!$I$1</f>
        <v>0</v>
      </c>
      <c r="L86" s="2"/>
      <c r="M86" s="2"/>
      <c r="N86" s="2"/>
      <c r="O86" s="2"/>
      <c r="P86" s="2"/>
      <c r="Q86" s="2"/>
    </row>
    <row r="87" spans="1:17" x14ac:dyDescent="0.2">
      <c r="A87" s="2"/>
      <c r="B87" s="2" t="s">
        <v>123</v>
      </c>
      <c r="C87" s="8"/>
      <c r="D87" s="2">
        <f>D82-D83-D85-D86</f>
        <v>0</v>
      </c>
      <c r="E87" s="2"/>
      <c r="F87" s="2"/>
      <c r="G87" s="2"/>
      <c r="H87" s="2"/>
      <c r="I87" s="2"/>
      <c r="J87" s="2">
        <f>SUM(J83:J86)</f>
        <v>0</v>
      </c>
      <c r="K87" s="2">
        <f>SUM(K83:K86)</f>
        <v>0</v>
      </c>
      <c r="L87" s="2"/>
      <c r="M87" s="2"/>
      <c r="N87" s="2"/>
      <c r="O87" s="2"/>
      <c r="P87" s="2"/>
      <c r="Q87" s="2"/>
    </row>
    <row r="88" spans="1:17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2">
      <c r="A89" s="2">
        <f>'% di COMPLETAM'!A31</f>
        <v>0</v>
      </c>
      <c r="B89" s="10" t="str">
        <f>IFERROR('% di COMPLETAM'!B43,"")</f>
        <v>Novembre</v>
      </c>
      <c r="C89" s="36"/>
      <c r="D89" s="2"/>
      <c r="E89" s="2"/>
      <c r="F89" s="2"/>
      <c r="G89" s="214" t="str">
        <f>IF(A89=0,"",DATE($C$1,A89,VLOOKUP(A89,Parametri!$A$1:$C$12,3)))</f>
        <v/>
      </c>
      <c r="H89" s="214"/>
      <c r="I89" s="214"/>
      <c r="J89" s="2"/>
      <c r="K89" s="6"/>
      <c r="L89" s="2"/>
      <c r="M89" s="2"/>
      <c r="N89" s="2"/>
      <c r="O89" s="2"/>
      <c r="P89" s="2"/>
      <c r="Q89" s="2"/>
    </row>
    <row r="90" spans="1:17" x14ac:dyDescent="0.2">
      <c r="A90" s="2"/>
      <c r="B90" s="2" t="s">
        <v>20</v>
      </c>
      <c r="C90" s="11"/>
      <c r="D90" s="8">
        <f>'% di COMPLETAM'!E43</f>
        <v>41686</v>
      </c>
      <c r="E90" s="2"/>
      <c r="F90" s="2"/>
      <c r="G90" s="14" t="s">
        <v>7</v>
      </c>
      <c r="H90" s="14" t="s">
        <v>1</v>
      </c>
      <c r="I90" s="14" t="s">
        <v>7</v>
      </c>
      <c r="J90" s="15"/>
      <c r="K90" s="16"/>
      <c r="L90" s="2"/>
      <c r="M90" s="2"/>
      <c r="N90" s="2"/>
      <c r="O90" s="2"/>
      <c r="P90" s="2"/>
      <c r="Q90" s="2"/>
    </row>
    <row r="91" spans="1:17" x14ac:dyDescent="0.2">
      <c r="A91" s="2"/>
      <c r="B91" s="2" t="s">
        <v>11</v>
      </c>
      <c r="C91" s="8"/>
      <c r="D91" s="12">
        <f>D82</f>
        <v>41686</v>
      </c>
      <c r="E91" s="2"/>
      <c r="F91" s="2"/>
      <c r="G91" s="2" t="s">
        <v>131</v>
      </c>
      <c r="H91" s="2"/>
      <c r="I91" s="2"/>
      <c r="J91" s="31">
        <f>D93+D95+K94</f>
        <v>0</v>
      </c>
      <c r="K91" s="2"/>
      <c r="L91" s="2"/>
      <c r="M91" s="2"/>
      <c r="N91" s="2"/>
      <c r="O91" s="2"/>
      <c r="P91" s="2"/>
      <c r="Q91" s="2"/>
    </row>
    <row r="92" spans="1:17" x14ac:dyDescent="0.2">
      <c r="A92" s="2"/>
      <c r="B92" s="2" t="s">
        <v>130</v>
      </c>
      <c r="C92" s="2"/>
      <c r="D92" s="2">
        <f>D90-D91</f>
        <v>0</v>
      </c>
      <c r="E92" s="2"/>
      <c r="F92" s="2"/>
      <c r="G92" s="2" t="s">
        <v>3</v>
      </c>
      <c r="H92" s="2"/>
      <c r="I92" s="2"/>
      <c r="J92" s="28">
        <f>D94</f>
        <v>0</v>
      </c>
      <c r="K92" s="2"/>
      <c r="L92" s="2"/>
      <c r="M92" s="2"/>
      <c r="N92" s="2"/>
      <c r="O92" s="2"/>
      <c r="P92" s="2"/>
      <c r="Q92" s="2"/>
    </row>
    <row r="93" spans="1:17" x14ac:dyDescent="0.2">
      <c r="A93" s="2"/>
      <c r="B93" s="2" t="s">
        <v>5</v>
      </c>
      <c r="C93" s="8"/>
      <c r="D93" s="2">
        <f>'% di COMPLETAM'!K43</f>
        <v>0</v>
      </c>
      <c r="E93" s="2"/>
      <c r="F93" s="2"/>
      <c r="G93" s="8"/>
      <c r="H93" s="8"/>
      <c r="I93" s="8" t="s">
        <v>8</v>
      </c>
      <c r="J93" s="8"/>
      <c r="K93" s="26">
        <f>D92</f>
        <v>0</v>
      </c>
      <c r="L93" s="2"/>
      <c r="M93" s="2"/>
      <c r="N93" s="2"/>
      <c r="O93" s="2"/>
      <c r="P93" s="2"/>
      <c r="Q93" s="2"/>
    </row>
    <row r="94" spans="1:17" x14ac:dyDescent="0.2">
      <c r="A94" s="2"/>
      <c r="B94" s="2" t="s">
        <v>6</v>
      </c>
      <c r="C94" s="8"/>
      <c r="D94" s="12">
        <f>'% di COMPLETAM'!M43</f>
        <v>0</v>
      </c>
      <c r="E94" s="2"/>
      <c r="F94" s="2"/>
      <c r="G94" s="12"/>
      <c r="H94" s="12"/>
      <c r="I94" s="12" t="s">
        <v>9</v>
      </c>
      <c r="J94" s="12"/>
      <c r="K94" s="54">
        <f>D95*'% di COMPLETAM'!$I$1</f>
        <v>0</v>
      </c>
      <c r="L94" s="2"/>
      <c r="M94" s="2"/>
      <c r="N94" s="2"/>
      <c r="O94" s="2"/>
      <c r="P94" s="2"/>
      <c r="Q94" s="2"/>
    </row>
    <row r="95" spans="1:17" x14ac:dyDescent="0.2">
      <c r="A95" s="2"/>
      <c r="B95" s="2" t="s">
        <v>123</v>
      </c>
      <c r="C95" s="8"/>
      <c r="D95" s="2">
        <f>D90-D91-D93-D94</f>
        <v>0</v>
      </c>
      <c r="E95" s="2"/>
      <c r="F95" s="2"/>
      <c r="G95" s="2"/>
      <c r="H95" s="2"/>
      <c r="I95" s="2"/>
      <c r="J95" s="2">
        <f>SUM(J91:J94)</f>
        <v>0</v>
      </c>
      <c r="K95" s="2">
        <f>SUM(K91:K94)</f>
        <v>0</v>
      </c>
      <c r="L95" s="2"/>
      <c r="M95" s="2"/>
      <c r="N95" s="2"/>
      <c r="O95" s="2"/>
      <c r="P95" s="2"/>
      <c r="Q95" s="2"/>
    </row>
    <row r="96" spans="1:17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2">
      <c r="A97" s="2">
        <f>'% di COMPLETAM'!A32</f>
        <v>12</v>
      </c>
      <c r="B97" s="10">
        <f>IFERROR('% di COMPLETAM'!B44,"")</f>
        <v>0</v>
      </c>
      <c r="C97" s="36"/>
      <c r="D97" s="2"/>
      <c r="E97" s="2"/>
      <c r="F97" s="2"/>
      <c r="G97" s="214">
        <f>IF(A97=0,"",DATE($C$1,A97,VLOOKUP(A97,Parametri!$A$1:$C$12,3)))</f>
        <v>44926</v>
      </c>
      <c r="H97" s="214"/>
      <c r="I97" s="214"/>
      <c r="J97" s="2"/>
      <c r="K97" s="6"/>
      <c r="L97" s="2"/>
      <c r="M97" s="2"/>
      <c r="N97" s="2"/>
      <c r="O97" s="2"/>
      <c r="P97" s="2"/>
      <c r="Q97" s="2"/>
    </row>
    <row r="98" spans="1:17" x14ac:dyDescent="0.2">
      <c r="A98" s="2"/>
      <c r="B98" s="2" t="s">
        <v>20</v>
      </c>
      <c r="C98" s="11"/>
      <c r="D98" s="8">
        <f>'% di COMPLETAM'!E44</f>
        <v>41686</v>
      </c>
      <c r="E98" s="2"/>
      <c r="F98" s="2"/>
      <c r="G98" s="14" t="s">
        <v>7</v>
      </c>
      <c r="H98" s="14" t="s">
        <v>1</v>
      </c>
      <c r="I98" s="14" t="s">
        <v>7</v>
      </c>
      <c r="J98" s="15"/>
      <c r="K98" s="16"/>
      <c r="L98" s="2"/>
      <c r="M98" s="2"/>
      <c r="N98" s="2"/>
      <c r="O98" s="2"/>
      <c r="P98" s="2"/>
      <c r="Q98" s="2"/>
    </row>
    <row r="99" spans="1:17" x14ac:dyDescent="0.2">
      <c r="A99" s="2"/>
      <c r="B99" s="2" t="s">
        <v>11</v>
      </c>
      <c r="C99" s="8"/>
      <c r="D99" s="12">
        <f>D90</f>
        <v>41686</v>
      </c>
      <c r="E99" s="2"/>
      <c r="F99" s="2"/>
      <c r="G99" s="2" t="s">
        <v>131</v>
      </c>
      <c r="H99" s="2"/>
      <c r="I99" s="2"/>
      <c r="J99" s="31">
        <f>D101+D103+K102</f>
        <v>0</v>
      </c>
      <c r="K99" s="2"/>
      <c r="L99" s="2"/>
      <c r="M99" s="2"/>
      <c r="N99" s="2"/>
      <c r="O99" s="2"/>
      <c r="P99" s="2"/>
      <c r="Q99" s="2"/>
    </row>
    <row r="100" spans="1:17" x14ac:dyDescent="0.2">
      <c r="A100" s="2"/>
      <c r="B100" s="2" t="s">
        <v>130</v>
      </c>
      <c r="C100" s="2"/>
      <c r="D100" s="2">
        <f>D98-D99</f>
        <v>0</v>
      </c>
      <c r="E100" s="2"/>
      <c r="F100" s="2"/>
      <c r="G100" s="2" t="s">
        <v>3</v>
      </c>
      <c r="H100" s="2"/>
      <c r="I100" s="2"/>
      <c r="J100" s="28">
        <f>D102</f>
        <v>0</v>
      </c>
      <c r="K100" s="2"/>
      <c r="L100" s="2"/>
      <c r="M100" s="2"/>
      <c r="N100" s="2"/>
      <c r="O100" s="2"/>
      <c r="P100" s="2"/>
      <c r="Q100" s="2"/>
    </row>
    <row r="101" spans="1:17" x14ac:dyDescent="0.2">
      <c r="A101" s="2"/>
      <c r="B101" s="2" t="s">
        <v>5</v>
      </c>
      <c r="C101" s="8"/>
      <c r="D101" s="2">
        <f>'% di COMPLETAM'!K44</f>
        <v>0</v>
      </c>
      <c r="E101" s="2"/>
      <c r="F101" s="2"/>
      <c r="G101" s="8"/>
      <c r="H101" s="8"/>
      <c r="I101" s="8" t="s">
        <v>8</v>
      </c>
      <c r="J101" s="8"/>
      <c r="K101" s="26">
        <f>D100</f>
        <v>0</v>
      </c>
      <c r="L101" s="2"/>
      <c r="M101" s="2"/>
      <c r="N101" s="2"/>
      <c r="O101" s="2"/>
      <c r="P101" s="2"/>
      <c r="Q101" s="2"/>
    </row>
    <row r="102" spans="1:17" x14ac:dyDescent="0.2">
      <c r="A102" s="2"/>
      <c r="B102" s="2" t="s">
        <v>6</v>
      </c>
      <c r="C102" s="8"/>
      <c r="D102" s="12">
        <f>'% di COMPLETAM'!M44</f>
        <v>0</v>
      </c>
      <c r="E102" s="2"/>
      <c r="F102" s="2"/>
      <c r="G102" s="12"/>
      <c r="H102" s="12"/>
      <c r="I102" s="12" t="s">
        <v>9</v>
      </c>
      <c r="J102" s="12"/>
      <c r="K102" s="54">
        <f>D103*'% di COMPLETAM'!$I$1</f>
        <v>0</v>
      </c>
      <c r="L102" s="2"/>
      <c r="M102" s="2"/>
      <c r="N102" s="2"/>
      <c r="O102" s="2"/>
      <c r="P102" s="2"/>
      <c r="Q102" s="2"/>
    </row>
    <row r="103" spans="1:17" x14ac:dyDescent="0.2">
      <c r="A103" s="2"/>
      <c r="B103" s="2" t="s">
        <v>123</v>
      </c>
      <c r="C103" s="8"/>
      <c r="D103" s="2">
        <f>D98-D99-D101-D102</f>
        <v>0</v>
      </c>
      <c r="E103" s="2"/>
      <c r="F103" s="2"/>
      <c r="G103" s="2"/>
      <c r="H103" s="2"/>
      <c r="I103" s="2"/>
      <c r="J103" s="2">
        <f>SUM(J99:J102)</f>
        <v>0</v>
      </c>
      <c r="K103" s="2">
        <f>SUM(K99:K102)</f>
        <v>0</v>
      </c>
      <c r="L103" s="2"/>
      <c r="M103" s="2"/>
      <c r="N103" s="2"/>
      <c r="O103" s="2"/>
      <c r="P103" s="2"/>
      <c r="Q103" s="2"/>
    </row>
    <row r="104" spans="1:17" x14ac:dyDescent="0.2">
      <c r="A104" s="2"/>
      <c r="B104" s="2"/>
      <c r="C104" s="2"/>
      <c r="D104" s="2"/>
      <c r="E104" s="4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x14ac:dyDescent="0.2">
      <c r="A105" s="2"/>
      <c r="B105" s="2"/>
      <c r="C105" s="2"/>
      <c r="D105" s="2"/>
      <c r="E105" s="43"/>
      <c r="F105" s="2"/>
      <c r="G105" s="137" t="s">
        <v>110</v>
      </c>
      <c r="H105" s="138"/>
      <c r="I105" s="138" t="str">
        <f>I101</f>
        <v>Ricavi</v>
      </c>
      <c r="J105" s="138"/>
      <c r="K105" s="138">
        <f>K13+K21+K29+K37+K45+K53+K61+K69+K77+K85+K93+K101</f>
        <v>0</v>
      </c>
      <c r="L105" s="138"/>
      <c r="M105" s="138" t="s">
        <v>109</v>
      </c>
      <c r="N105" s="139">
        <f>K105*'% di COMPLETAM'!D16</f>
        <v>0</v>
      </c>
      <c r="O105" s="2"/>
      <c r="P105" s="2"/>
      <c r="Q105" s="2"/>
    </row>
    <row r="106" spans="1:17" x14ac:dyDescent="0.2">
      <c r="A106" s="2"/>
      <c r="B106" s="2"/>
      <c r="C106" s="2"/>
      <c r="D106" s="2"/>
      <c r="E106" s="4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x14ac:dyDescent="0.2">
      <c r="A107" s="2" t="str">
        <f>IF('% di COMPLETAM'!P44=0,"I SAL non sono ancora definitivi, come per l'esercizio precedente: vanno operate le medesime rettifiche:","I SAL sono diventati definitivi: gli acconti degli esercizi precedenti vanno girati a ricavi (rimangono a ricavo i SAL dell'esercizio):")</f>
        <v>I SAL sono diventati definitivi: gli acconti degli esercizi precedenti vanno girati a ricavi (rimangono a ricavo i SAL dell'esercizio):</v>
      </c>
      <c r="B107" s="2"/>
      <c r="C107" s="2"/>
      <c r="D107" s="2"/>
      <c r="E107" s="4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x14ac:dyDescent="0.2">
      <c r="A108" s="10" t="str">
        <f>IF('% di COMPLETAM'!P44=0,"Giroconto dei ricavi","Giroconto degli acconti")</f>
        <v>Giroconto degli acconti</v>
      </c>
      <c r="B108" s="10"/>
      <c r="C108" s="11">
        <f>DATE(C1,12,31)</f>
        <v>44926</v>
      </c>
      <c r="D108" s="8"/>
      <c r="E108" s="4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x14ac:dyDescent="0.2">
      <c r="A109" s="2"/>
      <c r="B109" s="2"/>
      <c r="C109" s="2"/>
      <c r="D109" s="2"/>
      <c r="E109" s="43"/>
      <c r="F109" s="2"/>
      <c r="G109" s="62" t="str">
        <f>IF('% di COMPLETAM'!P44=0,"Ricavi","Acconti sui lavori")</f>
        <v>Acconti sui lavori</v>
      </c>
      <c r="H109" s="62" t="s">
        <v>1</v>
      </c>
      <c r="I109" s="62" t="str">
        <f>IF('% di COMPLETAM'!P44=0,"Acconti sui lavori","Ricavi")</f>
        <v>Ricavi</v>
      </c>
      <c r="J109" s="23"/>
      <c r="K109" s="58">
        <f>IF('% di COMPLETAM'!P44=0,K13+K21+K29+K37+K45+K53+K61+K69+K77+K85+K93+K101,'1Esercizio'!G117)</f>
        <v>41686</v>
      </c>
      <c r="L109" s="2"/>
      <c r="M109" s="2"/>
      <c r="N109" s="2"/>
      <c r="O109" s="2"/>
      <c r="P109" s="2"/>
      <c r="Q109" s="2"/>
    </row>
    <row r="110" spans="1:17" x14ac:dyDescent="0.2">
      <c r="A110" s="2" t="str">
        <f>IF('% di COMPLETAM'!P44=0,"Vanno poi stanziate le rimanenze finali di opere in corso:","")</f>
        <v/>
      </c>
      <c r="B110" s="2"/>
      <c r="C110" s="2"/>
      <c r="D110" s="2"/>
      <c r="E110" s="4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x14ac:dyDescent="0.2">
      <c r="A111" s="10" t="str">
        <f>IF('% di COMPLETAM'!P44=0,"Stanziamento rimanenze finali","")</f>
        <v/>
      </c>
      <c r="B111" s="10"/>
      <c r="C111" s="11" t="str">
        <f>IF('% di COMPLETAM'!P44=0,DATE(C1,12,31),"")</f>
        <v/>
      </c>
      <c r="D111" s="8"/>
      <c r="E111" s="4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x14ac:dyDescent="0.2">
      <c r="A112" s="2"/>
      <c r="B112" s="2"/>
      <c r="C112" s="2"/>
      <c r="D112" s="2"/>
      <c r="E112" s="43"/>
      <c r="F112" s="2"/>
      <c r="G112" s="62" t="str">
        <f>IF('% di COMPLETAM'!P44=0,"Magazzino op. in corso","")</f>
        <v/>
      </c>
      <c r="H112" s="62" t="str">
        <f>IF('% di COMPLETAM'!P44=0,"a","")</f>
        <v/>
      </c>
      <c r="I112" s="62" t="str">
        <f>IF('% di COMPLETAM'!P44=0,"Rimanenze finali","")</f>
        <v/>
      </c>
      <c r="J112" s="23"/>
      <c r="K112" s="56">
        <f>IF('% di COMPLETAM'!P44=0,K13+K21+K29+K37+K45+K53+K61+K69+K77+K85+K93+K101+K5,0)</f>
        <v>0</v>
      </c>
      <c r="L112" s="2"/>
      <c r="M112" s="2"/>
      <c r="N112" s="2"/>
      <c r="O112" s="2"/>
      <c r="P112" s="2"/>
      <c r="Q112" s="2"/>
    </row>
    <row r="113" spans="1:17" ht="12.75" thickBot="1" x14ac:dyDescent="0.25">
      <c r="A113" s="2"/>
      <c r="B113" s="2"/>
      <c r="C113" s="2"/>
      <c r="D113" s="2"/>
      <c r="E113" s="4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 thickBot="1" x14ac:dyDescent="0.25">
      <c r="A114" s="2"/>
      <c r="B114" s="143" t="s">
        <v>12</v>
      </c>
      <c r="C114" s="21" t="s">
        <v>22</v>
      </c>
      <c r="D114" s="20"/>
      <c r="E114" s="20"/>
      <c r="F114" s="20"/>
      <c r="G114" s="22" t="s">
        <v>23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x14ac:dyDescent="0.2">
      <c r="A115" s="2"/>
      <c r="B115" s="7" t="s">
        <v>4</v>
      </c>
      <c r="C115" s="8">
        <f>'1Esercizio'!C115</f>
        <v>328240.01125492505</v>
      </c>
      <c r="D115" s="8" t="s">
        <v>9</v>
      </c>
      <c r="E115" s="8"/>
      <c r="F115" s="8"/>
      <c r="G115" s="55">
        <f>K14+K22+K30+K38+K46+K54+K62+K70+K78+K86+K94+K102+'1Esercizio'!G115</f>
        <v>4168.6000000000022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x14ac:dyDescent="0.2">
      <c r="A116" s="2"/>
      <c r="B116" s="7" t="s">
        <v>0</v>
      </c>
      <c r="C116" s="29">
        <f>K112</f>
        <v>0</v>
      </c>
      <c r="D116" s="8" t="s">
        <v>3</v>
      </c>
      <c r="E116" s="8"/>
      <c r="F116" s="8"/>
      <c r="G116" s="32">
        <f>-(J12+J20+J28+J36+J44+J52+J60+J68+J76+J84+J92+J100)+'1Esercizio'!G116</f>
        <v>0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x14ac:dyDescent="0.2">
      <c r="A117" s="2"/>
      <c r="B117" s="7" t="s">
        <v>2</v>
      </c>
      <c r="C117" s="30">
        <f>J11+J19+J27+J35+J43+J51+J59+J67+J75+J83+J91+J99+'1Esercizio'!C117</f>
        <v>-282385.41125492501</v>
      </c>
      <c r="D117" s="8" t="s">
        <v>56</v>
      </c>
      <c r="E117" s="8"/>
      <c r="F117" s="8"/>
      <c r="G117" s="27">
        <f>IF('% di COMPLETAM'!P44=0,K109,-K109)+'1Esercizio'!G117</f>
        <v>0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x14ac:dyDescent="0.2">
      <c r="A118" s="2"/>
      <c r="B118" s="7"/>
      <c r="C118" s="30"/>
      <c r="D118" s="140" t="s">
        <v>112</v>
      </c>
      <c r="E118" s="140"/>
      <c r="F118" s="140"/>
      <c r="G118" s="141">
        <f>C125+'1Esercizio'!G118</f>
        <v>31264.5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x14ac:dyDescent="0.2">
      <c r="A119" s="2"/>
      <c r="B119" s="34"/>
      <c r="C119" s="8"/>
      <c r="D119" s="35" t="s">
        <v>26</v>
      </c>
      <c r="E119" s="35"/>
      <c r="F119" s="35"/>
      <c r="G119" s="9">
        <f>SUM(G115:G118)</f>
        <v>35433.100000000006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x14ac:dyDescent="0.2">
      <c r="A120" s="2"/>
      <c r="B120" s="34"/>
      <c r="C120" s="8"/>
      <c r="D120" s="52" t="s">
        <v>60</v>
      </c>
      <c r="E120" s="52"/>
      <c r="F120" s="52"/>
      <c r="G120" s="53">
        <f>'1Esercizio'!G120</f>
        <v>10421.5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x14ac:dyDescent="0.2">
      <c r="A121" s="2"/>
      <c r="B121" s="7"/>
      <c r="C121" s="12"/>
      <c r="D121" s="52" t="s">
        <v>17</v>
      </c>
      <c r="E121" s="52"/>
      <c r="F121" s="52"/>
      <c r="G121" s="48">
        <f>G129</f>
        <v>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 thickBot="1" x14ac:dyDescent="0.25">
      <c r="A122" s="2"/>
      <c r="B122" s="49" t="s">
        <v>26</v>
      </c>
      <c r="C122" s="41">
        <f>SUM(C115:C121)</f>
        <v>45854.600000000035</v>
      </c>
      <c r="D122" s="50" t="s">
        <v>27</v>
      </c>
      <c r="E122" s="50"/>
      <c r="F122" s="50"/>
      <c r="G122" s="42">
        <f>SUM(G119:G121)</f>
        <v>45854.600000000006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 thickBo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2.75" thickBot="1" x14ac:dyDescent="0.25">
      <c r="A124" s="2"/>
      <c r="B124" s="143" t="s">
        <v>14</v>
      </c>
      <c r="C124" s="21" t="s">
        <v>43</v>
      </c>
      <c r="D124" s="3"/>
      <c r="E124" s="3"/>
      <c r="F124" s="3"/>
      <c r="G124" s="22" t="s">
        <v>8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x14ac:dyDescent="0.2">
      <c r="A125" s="2"/>
      <c r="B125" s="142" t="s">
        <v>15</v>
      </c>
      <c r="C125" s="140">
        <f>N105</f>
        <v>0</v>
      </c>
      <c r="D125" s="8" t="s">
        <v>13</v>
      </c>
      <c r="E125" s="8"/>
      <c r="F125" s="8"/>
      <c r="G125" s="57">
        <f>K112</f>
        <v>0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x14ac:dyDescent="0.2">
      <c r="A126" s="2"/>
      <c r="B126" s="7" t="s">
        <v>16</v>
      </c>
      <c r="C126" s="8"/>
      <c r="D126" s="8" t="s">
        <v>8</v>
      </c>
      <c r="E126" s="8"/>
      <c r="F126" s="8"/>
      <c r="G126" s="27">
        <f>K13+K21+K29+K37+K45+K53+K61+K69+K77+K85+K93+K101-IF('% di COMPLETAM'!P44=0,K109,-K109)</f>
        <v>41686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x14ac:dyDescent="0.2">
      <c r="A127" s="2"/>
      <c r="B127" s="39" t="s">
        <v>18</v>
      </c>
      <c r="C127" s="60">
        <f>K5</f>
        <v>41686</v>
      </c>
      <c r="D127" s="12"/>
      <c r="E127" s="12"/>
      <c r="F127" s="12"/>
      <c r="G127" s="33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x14ac:dyDescent="0.2">
      <c r="A128" s="2"/>
      <c r="B128" s="64" t="s">
        <v>45</v>
      </c>
      <c r="C128" s="61">
        <f>SUM(C125:C127)</f>
        <v>41686</v>
      </c>
      <c r="D128" s="61" t="s">
        <v>44</v>
      </c>
      <c r="E128" s="61"/>
      <c r="F128" s="61"/>
      <c r="G128" s="65">
        <f>SUM(G125:G127)</f>
        <v>41686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 thickBot="1" x14ac:dyDescent="0.25">
      <c r="A129" s="2"/>
      <c r="B129" s="4"/>
      <c r="C129" s="5"/>
      <c r="D129" s="41" t="s">
        <v>111</v>
      </c>
      <c r="E129" s="41"/>
      <c r="F129" s="41"/>
      <c r="G129" s="42">
        <f>SUM(G125:G126)-SUM(C125:C127)</f>
        <v>0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x14ac:dyDescent="0.2">
      <c r="A130" s="2"/>
      <c r="B130" s="2"/>
      <c r="C130" s="2"/>
      <c r="D130" s="2"/>
      <c r="E130" s="4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</sheetData>
  <sheetProtection algorithmName="SHA-512" hashValue="wO0kqUUyA+84TprdWemNsRkM01UzL54occdT0Kf/bn/tH7JQh5sBANHm6FHdmopqCkMYV+8zgQh1x7f609mL9A==" saltValue="JsVcCnXiPvEylrztojaIvA==" spinCount="100000" sheet="1" objects="1" scenarios="1"/>
  <mergeCells count="14">
    <mergeCell ref="G41:I41"/>
    <mergeCell ref="A1:B1"/>
    <mergeCell ref="G9:I9"/>
    <mergeCell ref="G17:I17"/>
    <mergeCell ref="G25:I25"/>
    <mergeCell ref="G33:I33"/>
    <mergeCell ref="A3:B3"/>
    <mergeCell ref="G97:I97"/>
    <mergeCell ref="G49:I49"/>
    <mergeCell ref="G57:I57"/>
    <mergeCell ref="G65:I65"/>
    <mergeCell ref="G73:I73"/>
    <mergeCell ref="G81:I81"/>
    <mergeCell ref="G89:I8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0"/>
  <sheetViews>
    <sheetView showGridLines="0" topLeftCell="A94" zoomScale="90" zoomScaleNormal="90" workbookViewId="0">
      <selection activeCell="C1" sqref="C1"/>
    </sheetView>
  </sheetViews>
  <sheetFormatPr defaultColWidth="16.5703125" defaultRowHeight="12" x14ac:dyDescent="0.2"/>
  <cols>
    <col min="1" max="1" width="4.42578125" style="1" customWidth="1"/>
    <col min="2" max="2" width="19.140625" style="1" customWidth="1"/>
    <col min="3" max="3" width="12.140625" style="1" customWidth="1"/>
    <col min="4" max="4" width="13" style="1" customWidth="1"/>
    <col min="5" max="5" width="4.42578125" style="46" customWidth="1"/>
    <col min="6" max="6" width="0.5703125" style="1" customWidth="1"/>
    <col min="7" max="7" width="16" style="1" customWidth="1"/>
    <col min="8" max="8" width="5.5703125" style="1" customWidth="1"/>
    <col min="9" max="9" width="14.5703125" style="1" customWidth="1"/>
    <col min="10" max="10" width="12.28515625" style="1" customWidth="1"/>
    <col min="11" max="11" width="11.5703125" style="1" customWidth="1"/>
    <col min="12" max="12" width="7.42578125" style="1" customWidth="1"/>
    <col min="13" max="13" width="18" style="1" customWidth="1"/>
    <col min="14" max="14" width="13.7109375" style="1" customWidth="1"/>
    <col min="15" max="15" width="16.5703125" style="1"/>
    <col min="16" max="16" width="14.7109375" style="1" customWidth="1"/>
    <col min="17" max="17" width="5.7109375" style="1" customWidth="1"/>
    <col min="18" max="18" width="10.7109375" style="1" customWidth="1"/>
    <col min="19" max="16384" width="16.5703125" style="1"/>
  </cols>
  <sheetData>
    <row r="1" spans="1:17" ht="13.5" thickBot="1" x14ac:dyDescent="0.25">
      <c r="A1" s="217" t="s">
        <v>28</v>
      </c>
      <c r="B1" s="218"/>
      <c r="C1" s="40">
        <f>'% di COMPLETAM'!C45</f>
        <v>0</v>
      </c>
      <c r="D1" s="2"/>
      <c r="E1" s="4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">
      <c r="A2" s="2"/>
      <c r="B2" s="2"/>
      <c r="C2" s="2"/>
      <c r="D2" s="2"/>
      <c r="E2" s="4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215" t="s">
        <v>41</v>
      </c>
      <c r="B3" s="216"/>
      <c r="C3" s="2"/>
      <c r="D3" s="2"/>
      <c r="E3" s="43"/>
      <c r="F3" s="2"/>
      <c r="G3" s="8"/>
      <c r="H3" s="8"/>
      <c r="I3" s="8"/>
      <c r="J3" s="8"/>
      <c r="K3" s="8"/>
      <c r="L3" s="2"/>
      <c r="M3" s="2"/>
      <c r="N3" s="2"/>
      <c r="O3" s="2"/>
      <c r="P3" s="2"/>
      <c r="Q3" s="2"/>
    </row>
    <row r="4" spans="1:17" ht="7.15" customHeight="1" x14ac:dyDescent="0.2">
      <c r="A4" s="2"/>
      <c r="B4" s="1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10" t="s">
        <v>51</v>
      </c>
      <c r="B5" s="10"/>
      <c r="C5" s="11">
        <f>DATE(C1,1,1)</f>
        <v>1</v>
      </c>
      <c r="D5" s="8"/>
      <c r="E5" s="44"/>
      <c r="F5" s="2"/>
      <c r="G5" s="23" t="s">
        <v>52</v>
      </c>
      <c r="H5" s="23" t="s">
        <v>1</v>
      </c>
      <c r="I5" s="23" t="s">
        <v>59</v>
      </c>
      <c r="J5" s="23"/>
      <c r="K5" s="59">
        <f>'2Esercizio'!G125</f>
        <v>0</v>
      </c>
      <c r="L5" s="2"/>
      <c r="M5" s="2"/>
      <c r="N5" s="2"/>
      <c r="O5" s="2"/>
      <c r="P5" s="2"/>
      <c r="Q5" s="2"/>
    </row>
    <row r="6" spans="1:17" x14ac:dyDescent="0.2">
      <c r="A6" s="2"/>
      <c r="B6" s="2"/>
      <c r="C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 x14ac:dyDescent="0.2">
      <c r="A7" s="2"/>
      <c r="B7" s="1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 x14ac:dyDescent="0.2">
      <c r="A8" s="38" t="s">
        <v>46</v>
      </c>
      <c r="B8" s="47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2">
      <c r="A9" s="2">
        <f>'% di COMPLETAM'!A45</f>
        <v>0</v>
      </c>
      <c r="B9" s="10">
        <f>IFERROR('% di COMPLETAM'!B45,"")</f>
        <v>0</v>
      </c>
      <c r="C9" s="36"/>
      <c r="D9" s="2"/>
      <c r="E9" s="45"/>
      <c r="F9" s="2"/>
      <c r="G9" s="214" t="str">
        <f>IF(A9=0,"",DATE($C$1,A9,VLOOKUP(A9,Parametri!$A$1:$C$12,3)))</f>
        <v/>
      </c>
      <c r="H9" s="214"/>
      <c r="I9" s="214"/>
      <c r="J9" s="12"/>
      <c r="K9" s="13"/>
      <c r="L9" s="2"/>
      <c r="M9" s="2"/>
      <c r="N9" s="2"/>
      <c r="O9" s="2"/>
      <c r="P9" s="2"/>
      <c r="Q9" s="2"/>
    </row>
    <row r="10" spans="1:17" x14ac:dyDescent="0.2">
      <c r="A10" s="2"/>
      <c r="B10" s="2" t="s">
        <v>20</v>
      </c>
      <c r="C10" s="11"/>
      <c r="D10" s="8">
        <f>'% di COMPLETAM'!E45</f>
        <v>41686</v>
      </c>
      <c r="E10" s="45"/>
      <c r="F10" s="2"/>
      <c r="G10" s="14" t="s">
        <v>7</v>
      </c>
      <c r="H10" s="14" t="s">
        <v>1</v>
      </c>
      <c r="I10" s="14" t="s">
        <v>7</v>
      </c>
      <c r="J10" s="15"/>
      <c r="K10" s="16"/>
      <c r="L10" s="2"/>
      <c r="M10" s="2"/>
      <c r="N10" s="2"/>
      <c r="O10" s="2"/>
      <c r="P10" s="2"/>
      <c r="Q10" s="2"/>
    </row>
    <row r="11" spans="1:17" x14ac:dyDescent="0.2">
      <c r="A11" s="2"/>
      <c r="B11" s="2" t="s">
        <v>10</v>
      </c>
      <c r="C11" s="8"/>
      <c r="D11" s="12">
        <f>'2Esercizio'!D98</f>
        <v>41686</v>
      </c>
      <c r="E11" s="2"/>
      <c r="F11" s="2"/>
      <c r="G11" s="2" t="s">
        <v>131</v>
      </c>
      <c r="H11" s="2"/>
      <c r="I11" s="2"/>
      <c r="J11" s="31">
        <f>D13+D15+K14</f>
        <v>0</v>
      </c>
      <c r="K11" s="2"/>
      <c r="L11" s="2"/>
      <c r="M11" s="2"/>
      <c r="N11" s="2"/>
      <c r="O11" s="2"/>
      <c r="P11" s="2"/>
      <c r="Q11" s="2"/>
    </row>
    <row r="12" spans="1:17" x14ac:dyDescent="0.2">
      <c r="A12" s="2"/>
      <c r="B12" s="2" t="s">
        <v>130</v>
      </c>
      <c r="C12" s="8"/>
      <c r="D12" s="2">
        <f>D10-D11</f>
        <v>0</v>
      </c>
      <c r="E12" s="2"/>
      <c r="F12" s="2"/>
      <c r="G12" s="2" t="s">
        <v>3</v>
      </c>
      <c r="H12" s="2"/>
      <c r="I12" s="2"/>
      <c r="J12" s="28">
        <f>D14</f>
        <v>0</v>
      </c>
      <c r="K12" s="2"/>
      <c r="L12" s="2"/>
      <c r="M12" s="2"/>
      <c r="N12" s="2"/>
      <c r="O12" s="2"/>
      <c r="P12" s="2"/>
      <c r="Q12" s="2"/>
    </row>
    <row r="13" spans="1:17" x14ac:dyDescent="0.2">
      <c r="A13" s="2"/>
      <c r="B13" s="2" t="s">
        <v>5</v>
      </c>
      <c r="C13" s="8"/>
      <c r="D13" s="8">
        <f>'% di COMPLETAM'!K45</f>
        <v>0</v>
      </c>
      <c r="E13" s="2"/>
      <c r="F13" s="2"/>
      <c r="G13" s="8"/>
      <c r="H13" s="8"/>
      <c r="I13" s="8" t="s">
        <v>25</v>
      </c>
      <c r="J13" s="8"/>
      <c r="K13" s="26">
        <f>D12</f>
        <v>0</v>
      </c>
      <c r="L13" s="2"/>
      <c r="M13" s="2"/>
      <c r="N13" s="2"/>
      <c r="O13" s="2"/>
      <c r="P13" s="2"/>
      <c r="Q13" s="2"/>
    </row>
    <row r="14" spans="1:17" x14ac:dyDescent="0.2">
      <c r="A14" s="2"/>
      <c r="B14" s="2" t="s">
        <v>6</v>
      </c>
      <c r="C14" s="8"/>
      <c r="D14" s="12">
        <f>'% di COMPLETAM'!M45</f>
        <v>0</v>
      </c>
      <c r="E14" s="2"/>
      <c r="F14" s="2"/>
      <c r="G14" s="12"/>
      <c r="H14" s="12"/>
      <c r="I14" s="12" t="s">
        <v>9</v>
      </c>
      <c r="J14" s="12"/>
      <c r="K14" s="54">
        <f>D15*'% di COMPLETAM'!$I$1</f>
        <v>0</v>
      </c>
      <c r="L14" s="2"/>
      <c r="M14" s="2"/>
      <c r="N14" s="2"/>
      <c r="O14" s="2"/>
      <c r="P14" s="2"/>
      <c r="Q14" s="2"/>
    </row>
    <row r="15" spans="1:17" x14ac:dyDescent="0.2">
      <c r="A15" s="2"/>
      <c r="B15" s="2" t="s">
        <v>123</v>
      </c>
      <c r="C15" s="8"/>
      <c r="D15" s="2">
        <f>D10-D11-D13-D14</f>
        <v>0</v>
      </c>
      <c r="E15" s="2"/>
      <c r="F15" s="2"/>
      <c r="G15" s="2"/>
      <c r="H15" s="2"/>
      <c r="I15" s="2"/>
      <c r="J15" s="2">
        <f>SUM(J11:J14)</f>
        <v>0</v>
      </c>
      <c r="K15" s="2">
        <f>SUM(K11:K14)</f>
        <v>0</v>
      </c>
      <c r="L15" s="2"/>
      <c r="M15" s="2"/>
      <c r="N15" s="2"/>
      <c r="O15" s="2"/>
      <c r="P15" s="2"/>
      <c r="Q15" s="2"/>
    </row>
    <row r="16" spans="1:17" x14ac:dyDescent="0.2">
      <c r="A16" s="2"/>
      <c r="B16" s="2"/>
      <c r="C16" s="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">
      <c r="A17" s="2">
        <f>'% di COMPLETAM'!A46</f>
        <v>0</v>
      </c>
      <c r="B17" s="10">
        <f>IFERROR('% di COMPLETAM'!B46,"")</f>
        <v>0</v>
      </c>
      <c r="C17" s="36"/>
      <c r="D17" s="2"/>
      <c r="E17" s="2"/>
      <c r="F17" s="2"/>
      <c r="G17" s="214" t="str">
        <f>IF(A17=0,"",DATE($C$1,A17,VLOOKUP(A17,Parametri!$A$1:$C$12,3)))</f>
        <v/>
      </c>
      <c r="H17" s="214"/>
      <c r="I17" s="214"/>
      <c r="J17" s="2"/>
      <c r="K17" s="6"/>
      <c r="L17" s="2"/>
      <c r="M17" s="2"/>
      <c r="N17" s="2"/>
      <c r="O17" s="2"/>
      <c r="P17" s="2"/>
      <c r="Q17" s="2"/>
    </row>
    <row r="18" spans="1:17" x14ac:dyDescent="0.2">
      <c r="A18" s="2"/>
      <c r="B18" s="2" t="s">
        <v>20</v>
      </c>
      <c r="C18" s="11"/>
      <c r="D18" s="8">
        <f>'% di COMPLETAM'!E46</f>
        <v>41686</v>
      </c>
      <c r="E18" s="2"/>
      <c r="F18" s="2"/>
      <c r="G18" s="14" t="s">
        <v>7</v>
      </c>
      <c r="H18" s="14" t="s">
        <v>1</v>
      </c>
      <c r="I18" s="14" t="s">
        <v>7</v>
      </c>
      <c r="J18" s="15"/>
      <c r="K18" s="16"/>
      <c r="L18" s="2"/>
      <c r="M18" s="2"/>
      <c r="N18" s="2"/>
      <c r="O18" s="2"/>
      <c r="P18" s="2"/>
      <c r="Q18" s="2"/>
    </row>
    <row r="19" spans="1:17" x14ac:dyDescent="0.2">
      <c r="A19" s="2"/>
      <c r="B19" s="2" t="s">
        <v>10</v>
      </c>
      <c r="C19" s="8"/>
      <c r="D19" s="12">
        <f>D10</f>
        <v>41686</v>
      </c>
      <c r="E19" s="2"/>
      <c r="F19" s="2"/>
      <c r="G19" s="2" t="s">
        <v>131</v>
      </c>
      <c r="H19" s="2"/>
      <c r="I19" s="2"/>
      <c r="J19" s="31">
        <f>D21+D23+K22</f>
        <v>0</v>
      </c>
      <c r="K19" s="2"/>
      <c r="L19" s="2"/>
      <c r="M19" s="2"/>
      <c r="N19" s="2"/>
      <c r="O19" s="2"/>
      <c r="P19" s="2"/>
      <c r="Q19" s="2"/>
    </row>
    <row r="20" spans="1:17" x14ac:dyDescent="0.2">
      <c r="A20" s="2"/>
      <c r="B20" s="2" t="s">
        <v>130</v>
      </c>
      <c r="C20" s="8"/>
      <c r="D20" s="2">
        <f>D18-D19</f>
        <v>0</v>
      </c>
      <c r="E20" s="2"/>
      <c r="F20" s="2"/>
      <c r="G20" s="2" t="s">
        <v>3</v>
      </c>
      <c r="H20" s="2"/>
      <c r="I20" s="2"/>
      <c r="J20" s="28">
        <f>D22</f>
        <v>0</v>
      </c>
      <c r="K20" s="2"/>
      <c r="L20" s="2"/>
      <c r="M20" s="2"/>
      <c r="N20" s="2"/>
      <c r="O20" s="2"/>
      <c r="P20" s="2"/>
      <c r="Q20" s="2"/>
    </row>
    <row r="21" spans="1:17" x14ac:dyDescent="0.2">
      <c r="A21" s="2"/>
      <c r="B21" s="2" t="s">
        <v>5</v>
      </c>
      <c r="C21" s="8"/>
      <c r="D21" s="2">
        <f>'% di COMPLETAM'!K46</f>
        <v>0</v>
      </c>
      <c r="E21" s="2"/>
      <c r="F21" s="2"/>
      <c r="G21" s="8"/>
      <c r="H21" s="8"/>
      <c r="I21" s="8" t="s">
        <v>8</v>
      </c>
      <c r="J21" s="8"/>
      <c r="K21" s="26">
        <f>D20</f>
        <v>0</v>
      </c>
      <c r="L21" s="2"/>
      <c r="M21" s="2"/>
      <c r="N21" s="2"/>
      <c r="O21" s="2"/>
      <c r="P21" s="2"/>
      <c r="Q21" s="2"/>
    </row>
    <row r="22" spans="1:17" x14ac:dyDescent="0.2">
      <c r="A22" s="2"/>
      <c r="B22" s="2" t="s">
        <v>6</v>
      </c>
      <c r="C22" s="8"/>
      <c r="D22" s="12">
        <f>'% di COMPLETAM'!M46</f>
        <v>0</v>
      </c>
      <c r="E22" s="2"/>
      <c r="F22" s="2"/>
      <c r="G22" s="12"/>
      <c r="H22" s="12"/>
      <c r="I22" s="12" t="s">
        <v>9</v>
      </c>
      <c r="J22" s="12"/>
      <c r="K22" s="54">
        <f>D23*'% di COMPLETAM'!$I$1</f>
        <v>0</v>
      </c>
      <c r="L22" s="2"/>
      <c r="M22" s="2"/>
      <c r="N22" s="2"/>
      <c r="O22" s="2"/>
      <c r="P22" s="2"/>
      <c r="Q22" s="2"/>
    </row>
    <row r="23" spans="1:17" x14ac:dyDescent="0.2">
      <c r="A23" s="2"/>
      <c r="B23" s="2" t="s">
        <v>123</v>
      </c>
      <c r="C23" s="8"/>
      <c r="D23" s="2">
        <f>D18-D19-D21-D22</f>
        <v>0</v>
      </c>
      <c r="E23" s="2"/>
      <c r="F23" s="2"/>
      <c r="G23" s="2"/>
      <c r="H23" s="2"/>
      <c r="I23" s="2"/>
      <c r="J23" s="2">
        <f>SUM(J19:J22)</f>
        <v>0</v>
      </c>
      <c r="K23" s="2">
        <f>SUM(K19:K22)</f>
        <v>0</v>
      </c>
      <c r="L23" s="2"/>
      <c r="M23" s="2"/>
      <c r="N23" s="2"/>
      <c r="O23" s="2"/>
      <c r="P23" s="2"/>
      <c r="Q23" s="2"/>
    </row>
    <row r="24" spans="1:17" x14ac:dyDescent="0.2">
      <c r="A24" s="2"/>
      <c r="B24" s="2"/>
      <c r="C24" s="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">
      <c r="A25" s="2">
        <f>'% di COMPLETAM'!A47</f>
        <v>0</v>
      </c>
      <c r="B25" s="10">
        <f>IFERROR('% di COMPLETAM'!B47,"")</f>
        <v>0</v>
      </c>
      <c r="C25" s="36"/>
      <c r="D25" s="2"/>
      <c r="E25" s="2"/>
      <c r="F25" s="2"/>
      <c r="G25" s="214" t="str">
        <f>IF(A25=0,"",DATE($C$1,A25,VLOOKUP(A25,Parametri!$A$1:$C$12,3)))</f>
        <v/>
      </c>
      <c r="H25" s="214"/>
      <c r="I25" s="214"/>
      <c r="J25" s="2"/>
      <c r="K25" s="6"/>
      <c r="L25" s="2"/>
      <c r="M25" s="2"/>
      <c r="N25" s="2"/>
      <c r="O25" s="2"/>
      <c r="P25" s="2"/>
      <c r="Q25" s="2"/>
    </row>
    <row r="26" spans="1:17" x14ac:dyDescent="0.2">
      <c r="A26" s="2"/>
      <c r="B26" s="2" t="s">
        <v>20</v>
      </c>
      <c r="C26" s="11"/>
      <c r="D26" s="8">
        <f>'% di COMPLETAM'!E47</f>
        <v>41686</v>
      </c>
      <c r="E26" s="2"/>
      <c r="F26" s="2"/>
      <c r="G26" s="14" t="s">
        <v>7</v>
      </c>
      <c r="H26" s="14" t="s">
        <v>1</v>
      </c>
      <c r="I26" s="14" t="s">
        <v>7</v>
      </c>
      <c r="J26" s="15"/>
      <c r="K26" s="16"/>
      <c r="L26" s="2"/>
      <c r="M26" s="2"/>
      <c r="N26" s="2"/>
      <c r="O26" s="2"/>
      <c r="P26" s="2"/>
      <c r="Q26" s="2"/>
    </row>
    <row r="27" spans="1:17" x14ac:dyDescent="0.2">
      <c r="A27" s="2"/>
      <c r="B27" s="2" t="s">
        <v>10</v>
      </c>
      <c r="C27" s="8"/>
      <c r="D27" s="12">
        <f>D18</f>
        <v>41686</v>
      </c>
      <c r="E27" s="2"/>
      <c r="F27" s="2"/>
      <c r="G27" s="2" t="s">
        <v>131</v>
      </c>
      <c r="H27" s="2"/>
      <c r="I27" s="2"/>
      <c r="J27" s="31">
        <f>D29+D31+K30</f>
        <v>0</v>
      </c>
      <c r="K27" s="2"/>
      <c r="L27" s="2"/>
      <c r="M27" s="2"/>
      <c r="N27" s="2"/>
      <c r="O27" s="2"/>
      <c r="P27" s="2"/>
      <c r="Q27" s="2"/>
    </row>
    <row r="28" spans="1:17" x14ac:dyDescent="0.2">
      <c r="A28" s="2"/>
      <c r="B28" s="2" t="s">
        <v>130</v>
      </c>
      <c r="C28" s="8"/>
      <c r="D28" s="2">
        <f>D26-D27</f>
        <v>0</v>
      </c>
      <c r="E28" s="2"/>
      <c r="F28" s="2"/>
      <c r="G28" s="2" t="s">
        <v>3</v>
      </c>
      <c r="H28" s="2"/>
      <c r="I28" s="2"/>
      <c r="J28" s="28">
        <f>D30</f>
        <v>0</v>
      </c>
      <c r="K28" s="2"/>
      <c r="L28" s="2"/>
      <c r="M28" s="2"/>
      <c r="N28" s="2"/>
      <c r="O28" s="2"/>
      <c r="P28" s="2"/>
      <c r="Q28" s="2"/>
    </row>
    <row r="29" spans="1:17" x14ac:dyDescent="0.2">
      <c r="A29" s="2"/>
      <c r="B29" s="2" t="s">
        <v>5</v>
      </c>
      <c r="C29" s="8"/>
      <c r="D29" s="2">
        <f>'% di COMPLETAM'!K47</f>
        <v>0</v>
      </c>
      <c r="E29" s="2"/>
      <c r="F29" s="2"/>
      <c r="G29" s="8"/>
      <c r="H29" s="8"/>
      <c r="I29" s="8" t="s">
        <v>8</v>
      </c>
      <c r="J29" s="8"/>
      <c r="K29" s="26">
        <f>D28</f>
        <v>0</v>
      </c>
      <c r="L29" s="2"/>
      <c r="M29" s="2"/>
      <c r="N29" s="2"/>
      <c r="O29" s="2"/>
      <c r="P29" s="2"/>
      <c r="Q29" s="2"/>
    </row>
    <row r="30" spans="1:17" x14ac:dyDescent="0.2">
      <c r="A30" s="2"/>
      <c r="B30" s="2" t="s">
        <v>6</v>
      </c>
      <c r="C30" s="8"/>
      <c r="D30" s="12">
        <f>'% di COMPLETAM'!M47</f>
        <v>0</v>
      </c>
      <c r="E30" s="2"/>
      <c r="F30" s="2"/>
      <c r="G30" s="12"/>
      <c r="H30" s="12"/>
      <c r="I30" s="12" t="s">
        <v>9</v>
      </c>
      <c r="J30" s="12"/>
      <c r="K30" s="54">
        <f>D31*'% di COMPLETAM'!$I$1</f>
        <v>0</v>
      </c>
      <c r="L30" s="2"/>
      <c r="M30" s="2"/>
      <c r="N30" s="2"/>
      <c r="O30" s="2"/>
      <c r="P30" s="2"/>
      <c r="Q30" s="2"/>
    </row>
    <row r="31" spans="1:17" x14ac:dyDescent="0.2">
      <c r="A31" s="2"/>
      <c r="B31" s="2" t="s">
        <v>123</v>
      </c>
      <c r="C31" s="8"/>
      <c r="D31" s="2">
        <f>D26-D27-D29-D30</f>
        <v>0</v>
      </c>
      <c r="E31" s="2"/>
      <c r="F31" s="2"/>
      <c r="G31" s="2"/>
      <c r="H31" s="2"/>
      <c r="I31" s="2"/>
      <c r="J31" s="2">
        <f>SUM(J27:J30)</f>
        <v>0</v>
      </c>
      <c r="K31" s="2">
        <f>SUM(K27:K30)</f>
        <v>0</v>
      </c>
      <c r="L31" s="2"/>
      <c r="M31" s="2"/>
      <c r="N31" s="2"/>
      <c r="O31" s="2"/>
      <c r="P31" s="2"/>
      <c r="Q31" s="2"/>
    </row>
    <row r="32" spans="1:17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A33" s="2">
        <f>'% di COMPLETAM'!A48</f>
        <v>0</v>
      </c>
      <c r="B33" s="10">
        <f>IFERROR('% di COMPLETAM'!B48,"")</f>
        <v>0</v>
      </c>
      <c r="C33" s="36"/>
      <c r="D33" s="2"/>
      <c r="E33" s="2"/>
      <c r="F33" s="2"/>
      <c r="G33" s="214" t="str">
        <f>IF(A33=0,"",DATE($C$1,A33,VLOOKUP(A33,Parametri!$A$1:$C$12,3)))</f>
        <v/>
      </c>
      <c r="H33" s="214"/>
      <c r="I33" s="214"/>
      <c r="J33" s="2"/>
      <c r="K33" s="6"/>
      <c r="L33" s="2"/>
      <c r="M33" s="2"/>
      <c r="N33" s="2"/>
      <c r="O33" s="2"/>
      <c r="P33" s="2"/>
      <c r="Q33" s="2"/>
    </row>
    <row r="34" spans="1:17" x14ac:dyDescent="0.2">
      <c r="A34" s="2"/>
      <c r="B34" s="2" t="s">
        <v>20</v>
      </c>
      <c r="C34" s="11"/>
      <c r="D34" s="8">
        <f>'% di COMPLETAM'!E48</f>
        <v>41686</v>
      </c>
      <c r="E34" s="2"/>
      <c r="F34" s="2"/>
      <c r="G34" s="14" t="s">
        <v>7</v>
      </c>
      <c r="H34" s="14" t="s">
        <v>1</v>
      </c>
      <c r="I34" s="14" t="s">
        <v>7</v>
      </c>
      <c r="J34" s="15"/>
      <c r="K34" s="16"/>
      <c r="L34" s="2"/>
      <c r="M34" s="2"/>
      <c r="N34" s="2"/>
      <c r="O34" s="2"/>
      <c r="P34" s="2"/>
      <c r="Q34" s="2"/>
    </row>
    <row r="35" spans="1:17" x14ac:dyDescent="0.2">
      <c r="A35" s="2"/>
      <c r="B35" s="2" t="s">
        <v>10</v>
      </c>
      <c r="C35" s="8"/>
      <c r="D35" s="12">
        <f>D26</f>
        <v>41686</v>
      </c>
      <c r="E35" s="2"/>
      <c r="F35" s="2"/>
      <c r="G35" s="2" t="s">
        <v>131</v>
      </c>
      <c r="H35" s="2"/>
      <c r="I35" s="2"/>
      <c r="J35" s="31">
        <f>D37+D39+K38</f>
        <v>0</v>
      </c>
      <c r="K35" s="2"/>
      <c r="L35" s="2"/>
      <c r="M35" s="2"/>
      <c r="N35" s="2"/>
      <c r="O35" s="2"/>
      <c r="P35" s="2"/>
      <c r="Q35" s="2"/>
    </row>
    <row r="36" spans="1:17" x14ac:dyDescent="0.2">
      <c r="A36" s="2"/>
      <c r="B36" s="2" t="s">
        <v>130</v>
      </c>
      <c r="C36" s="8"/>
      <c r="D36" s="2">
        <f>D34-D35</f>
        <v>0</v>
      </c>
      <c r="E36" s="2"/>
      <c r="F36" s="2"/>
      <c r="G36" s="2" t="s">
        <v>3</v>
      </c>
      <c r="H36" s="2"/>
      <c r="I36" s="2"/>
      <c r="J36" s="28">
        <f>D38</f>
        <v>0</v>
      </c>
      <c r="K36" s="2"/>
      <c r="L36" s="2"/>
      <c r="M36" s="2"/>
      <c r="N36" s="2"/>
      <c r="O36" s="2"/>
      <c r="P36" s="2"/>
      <c r="Q36" s="2"/>
    </row>
    <row r="37" spans="1:17" x14ac:dyDescent="0.2">
      <c r="A37" s="2"/>
      <c r="B37" s="2" t="s">
        <v>5</v>
      </c>
      <c r="C37" s="8"/>
      <c r="D37" s="2">
        <f>'% di COMPLETAM'!K48</f>
        <v>0</v>
      </c>
      <c r="E37" s="2"/>
      <c r="F37" s="2"/>
      <c r="G37" s="8"/>
      <c r="H37" s="8"/>
      <c r="I37" s="8" t="s">
        <v>8</v>
      </c>
      <c r="J37" s="8"/>
      <c r="K37" s="26">
        <f>D36</f>
        <v>0</v>
      </c>
      <c r="L37" s="2"/>
      <c r="M37" s="2"/>
      <c r="N37" s="2"/>
      <c r="O37" s="2"/>
      <c r="P37" s="2"/>
      <c r="Q37" s="2"/>
    </row>
    <row r="38" spans="1:17" x14ac:dyDescent="0.2">
      <c r="A38" s="2"/>
      <c r="B38" s="2" t="s">
        <v>6</v>
      </c>
      <c r="C38" s="8"/>
      <c r="D38" s="12">
        <f>'% di COMPLETAM'!M48</f>
        <v>0</v>
      </c>
      <c r="E38" s="2"/>
      <c r="F38" s="2"/>
      <c r="G38" s="12"/>
      <c r="H38" s="12"/>
      <c r="I38" s="12" t="s">
        <v>9</v>
      </c>
      <c r="J38" s="12"/>
      <c r="K38" s="54">
        <f>D39*'% di COMPLETAM'!$I$1</f>
        <v>0</v>
      </c>
      <c r="L38" s="2"/>
      <c r="M38" s="2"/>
      <c r="N38" s="2"/>
      <c r="O38" s="2"/>
      <c r="P38" s="2"/>
      <c r="Q38" s="2"/>
    </row>
    <row r="39" spans="1:17" x14ac:dyDescent="0.2">
      <c r="A39" s="2"/>
      <c r="B39" s="2" t="s">
        <v>123</v>
      </c>
      <c r="C39" s="8"/>
      <c r="D39" s="2">
        <f>D34-D35-D37-D38</f>
        <v>0</v>
      </c>
      <c r="E39" s="2"/>
      <c r="F39" s="2"/>
      <c r="G39" s="2"/>
      <c r="H39" s="2"/>
      <c r="I39" s="2"/>
      <c r="J39" s="2">
        <f>SUM(J35:J38)</f>
        <v>0</v>
      </c>
      <c r="K39" s="2">
        <f>SUM(K35:K38)</f>
        <v>0</v>
      </c>
      <c r="L39" s="2"/>
      <c r="M39" s="2"/>
      <c r="N39" s="2"/>
      <c r="O39" s="2"/>
      <c r="P39" s="2"/>
      <c r="Q39" s="2"/>
    </row>
    <row r="40" spans="1:17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">
      <c r="A41" s="2">
        <f>'% di COMPLETAM'!A49</f>
        <v>0</v>
      </c>
      <c r="B41" s="10">
        <f>IFERROR('% di COMPLETAM'!B49,"")</f>
        <v>0</v>
      </c>
      <c r="C41" s="36"/>
      <c r="D41" s="2"/>
      <c r="E41" s="2"/>
      <c r="F41" s="2"/>
      <c r="G41" s="214" t="str">
        <f>IF(A41=0,"",DATE($C$1,A41,VLOOKUP(A41,Parametri!$A$1:$C$12,3)))</f>
        <v/>
      </c>
      <c r="H41" s="214"/>
      <c r="I41" s="214"/>
      <c r="J41" s="2"/>
      <c r="K41" s="6"/>
      <c r="L41" s="2"/>
      <c r="M41" s="2"/>
      <c r="N41" s="2"/>
      <c r="O41" s="2"/>
      <c r="P41" s="2"/>
      <c r="Q41" s="2"/>
    </row>
    <row r="42" spans="1:17" x14ac:dyDescent="0.2">
      <c r="A42" s="2"/>
      <c r="B42" s="2" t="s">
        <v>20</v>
      </c>
      <c r="C42" s="11"/>
      <c r="D42" s="8">
        <f>'% di COMPLETAM'!E49</f>
        <v>41686</v>
      </c>
      <c r="E42" s="2"/>
      <c r="F42" s="2"/>
      <c r="G42" s="14" t="s">
        <v>7</v>
      </c>
      <c r="H42" s="14" t="s">
        <v>1</v>
      </c>
      <c r="I42" s="14" t="s">
        <v>7</v>
      </c>
      <c r="J42" s="15"/>
      <c r="K42" s="16"/>
      <c r="L42" s="2"/>
      <c r="M42" s="2"/>
      <c r="N42" s="2"/>
      <c r="O42" s="2"/>
      <c r="P42" s="2"/>
      <c r="Q42" s="2"/>
    </row>
    <row r="43" spans="1:17" x14ac:dyDescent="0.2">
      <c r="A43" s="2"/>
      <c r="B43" s="2" t="s">
        <v>10</v>
      </c>
      <c r="C43" s="8"/>
      <c r="D43" s="12">
        <f>D34</f>
        <v>41686</v>
      </c>
      <c r="E43" s="2"/>
      <c r="F43" s="2"/>
      <c r="G43" s="2" t="s">
        <v>131</v>
      </c>
      <c r="H43" s="2"/>
      <c r="I43" s="2"/>
      <c r="J43" s="31">
        <f>D45+D47+K46</f>
        <v>0</v>
      </c>
      <c r="K43" s="2"/>
      <c r="L43" s="2"/>
      <c r="M43" s="2"/>
      <c r="N43" s="2"/>
      <c r="O43" s="2"/>
      <c r="P43" s="2"/>
      <c r="Q43" s="2"/>
    </row>
    <row r="44" spans="1:17" x14ac:dyDescent="0.2">
      <c r="A44" s="2"/>
      <c r="B44" s="2" t="s">
        <v>130</v>
      </c>
      <c r="C44" s="8"/>
      <c r="D44" s="2">
        <f>D42-D43</f>
        <v>0</v>
      </c>
      <c r="E44" s="2"/>
      <c r="F44" s="2"/>
      <c r="G44" s="2" t="s">
        <v>3</v>
      </c>
      <c r="H44" s="2"/>
      <c r="I44" s="2"/>
      <c r="J44" s="28">
        <f>D46</f>
        <v>0</v>
      </c>
      <c r="K44" s="2"/>
      <c r="L44" s="2"/>
      <c r="M44" s="2"/>
      <c r="N44" s="2"/>
      <c r="O44" s="2"/>
      <c r="P44" s="2"/>
      <c r="Q44" s="2"/>
    </row>
    <row r="45" spans="1:17" x14ac:dyDescent="0.2">
      <c r="A45" s="2"/>
      <c r="B45" s="2" t="s">
        <v>5</v>
      </c>
      <c r="C45" s="8"/>
      <c r="D45" s="2">
        <f>'% di COMPLETAM'!K49</f>
        <v>0</v>
      </c>
      <c r="E45" s="2"/>
      <c r="F45" s="2"/>
      <c r="G45" s="8"/>
      <c r="H45" s="8"/>
      <c r="I45" s="8" t="s">
        <v>8</v>
      </c>
      <c r="J45" s="8"/>
      <c r="K45" s="26">
        <f>D44</f>
        <v>0</v>
      </c>
      <c r="L45" s="2"/>
      <c r="M45" s="2"/>
      <c r="N45" s="2"/>
      <c r="O45" s="2"/>
      <c r="P45" s="2"/>
      <c r="Q45" s="2"/>
    </row>
    <row r="46" spans="1:17" x14ac:dyDescent="0.2">
      <c r="A46" s="2"/>
      <c r="B46" s="2" t="s">
        <v>6</v>
      </c>
      <c r="C46" s="8"/>
      <c r="D46" s="12">
        <f>'% di COMPLETAM'!M49</f>
        <v>0</v>
      </c>
      <c r="E46" s="2"/>
      <c r="F46" s="2"/>
      <c r="G46" s="12"/>
      <c r="H46" s="12"/>
      <c r="I46" s="12" t="s">
        <v>9</v>
      </c>
      <c r="J46" s="12"/>
      <c r="K46" s="54">
        <f>D47*'% di COMPLETAM'!$I$1</f>
        <v>0</v>
      </c>
      <c r="L46" s="2"/>
      <c r="M46" s="2"/>
      <c r="N46" s="2"/>
      <c r="O46" s="2"/>
      <c r="P46" s="2"/>
      <c r="Q46" s="2"/>
    </row>
    <row r="47" spans="1:17" x14ac:dyDescent="0.2">
      <c r="A47" s="2"/>
      <c r="B47" s="2" t="s">
        <v>123</v>
      </c>
      <c r="C47" s="8"/>
      <c r="D47" s="2">
        <f>D42-D43-D45-D46</f>
        <v>0</v>
      </c>
      <c r="E47" s="2"/>
      <c r="F47" s="2"/>
      <c r="G47" s="2"/>
      <c r="H47" s="2"/>
      <c r="I47" s="2"/>
      <c r="J47" s="2">
        <f>SUM(J43:J46)</f>
        <v>0</v>
      </c>
      <c r="K47" s="2">
        <f>SUM(K43:K46)</f>
        <v>0</v>
      </c>
      <c r="L47" s="2"/>
      <c r="M47" s="2"/>
      <c r="N47" s="2"/>
      <c r="O47" s="2"/>
      <c r="P47" s="2"/>
      <c r="Q47" s="2"/>
    </row>
    <row r="48" spans="1:17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2">
      <c r="A49" s="2">
        <f>'% di COMPLETAM'!A50</f>
        <v>0</v>
      </c>
      <c r="B49" s="10">
        <f>IFERROR('% di COMPLETAM'!B50,"")</f>
        <v>0</v>
      </c>
      <c r="C49" s="36"/>
      <c r="D49" s="2"/>
      <c r="E49" s="2"/>
      <c r="F49" s="2"/>
      <c r="G49" s="214" t="str">
        <f>IF(A49=0,"",DATE($C$1,A49,VLOOKUP(A49,Parametri!$A$1:$C$12,3)))</f>
        <v/>
      </c>
      <c r="H49" s="214"/>
      <c r="I49" s="214"/>
      <c r="J49" s="2"/>
      <c r="K49" s="6"/>
      <c r="L49" s="2"/>
      <c r="M49" s="2"/>
      <c r="N49" s="2"/>
      <c r="O49" s="2"/>
      <c r="P49" s="2"/>
      <c r="Q49" s="2"/>
    </row>
    <row r="50" spans="1:17" x14ac:dyDescent="0.2">
      <c r="A50" s="2"/>
      <c r="B50" s="2" t="s">
        <v>20</v>
      </c>
      <c r="C50" s="11"/>
      <c r="D50" s="8">
        <f>'% di COMPLETAM'!E50</f>
        <v>41686</v>
      </c>
      <c r="E50" s="2"/>
      <c r="F50" s="2"/>
      <c r="G50" s="14" t="s">
        <v>7</v>
      </c>
      <c r="H50" s="14" t="s">
        <v>1</v>
      </c>
      <c r="I50" s="14" t="s">
        <v>7</v>
      </c>
      <c r="J50" s="15"/>
      <c r="K50" s="16"/>
      <c r="L50" s="2"/>
      <c r="M50" s="2"/>
      <c r="N50" s="2"/>
      <c r="O50" s="2"/>
      <c r="P50" s="2"/>
      <c r="Q50" s="2"/>
    </row>
    <row r="51" spans="1:17" x14ac:dyDescent="0.2">
      <c r="A51" s="2"/>
      <c r="B51" s="2" t="s">
        <v>10</v>
      </c>
      <c r="C51" s="8"/>
      <c r="D51" s="12">
        <f>D42</f>
        <v>41686</v>
      </c>
      <c r="E51" s="2"/>
      <c r="F51" s="2"/>
      <c r="G51" s="2" t="s">
        <v>131</v>
      </c>
      <c r="H51" s="2"/>
      <c r="I51" s="2"/>
      <c r="J51" s="31">
        <f>D53+D55+K54</f>
        <v>0</v>
      </c>
      <c r="K51" s="2"/>
      <c r="L51" s="2"/>
      <c r="M51" s="2"/>
      <c r="N51" s="2"/>
      <c r="O51" s="2"/>
      <c r="P51" s="2"/>
      <c r="Q51" s="2"/>
    </row>
    <row r="52" spans="1:17" x14ac:dyDescent="0.2">
      <c r="A52" s="2"/>
      <c r="B52" s="2" t="s">
        <v>130</v>
      </c>
      <c r="C52" s="8"/>
      <c r="D52" s="2">
        <f>D50-D51</f>
        <v>0</v>
      </c>
      <c r="E52" s="2"/>
      <c r="F52" s="2"/>
      <c r="G52" s="2" t="s">
        <v>3</v>
      </c>
      <c r="H52" s="2"/>
      <c r="I52" s="2"/>
      <c r="J52" s="28">
        <f>D54</f>
        <v>0</v>
      </c>
      <c r="K52" s="2"/>
      <c r="L52" s="2"/>
      <c r="M52" s="2"/>
      <c r="N52" s="2"/>
      <c r="O52" s="2"/>
      <c r="P52" s="2"/>
      <c r="Q52" s="2"/>
    </row>
    <row r="53" spans="1:17" x14ac:dyDescent="0.2">
      <c r="A53" s="2"/>
      <c r="B53" s="2" t="s">
        <v>5</v>
      </c>
      <c r="C53" s="8"/>
      <c r="D53" s="2">
        <f>'% di COMPLETAM'!K50</f>
        <v>0</v>
      </c>
      <c r="E53" s="2"/>
      <c r="F53" s="2"/>
      <c r="G53" s="8"/>
      <c r="H53" s="8"/>
      <c r="I53" s="8" t="s">
        <v>8</v>
      </c>
      <c r="J53" s="8"/>
      <c r="K53" s="26">
        <f>D52</f>
        <v>0</v>
      </c>
      <c r="L53" s="2"/>
      <c r="M53" s="2"/>
      <c r="N53" s="2"/>
      <c r="O53" s="2"/>
      <c r="P53" s="2"/>
      <c r="Q53" s="2"/>
    </row>
    <row r="54" spans="1:17" x14ac:dyDescent="0.2">
      <c r="A54" s="2"/>
      <c r="B54" s="2" t="s">
        <v>6</v>
      </c>
      <c r="C54" s="8"/>
      <c r="D54" s="12">
        <f>'% di COMPLETAM'!M50</f>
        <v>0</v>
      </c>
      <c r="E54" s="2"/>
      <c r="F54" s="2"/>
      <c r="G54" s="12"/>
      <c r="H54" s="12"/>
      <c r="I54" s="12" t="s">
        <v>9</v>
      </c>
      <c r="J54" s="12"/>
      <c r="K54" s="54">
        <f>D55*'% di COMPLETAM'!$I$1</f>
        <v>0</v>
      </c>
      <c r="L54" s="2"/>
      <c r="M54" s="2"/>
      <c r="N54" s="2"/>
      <c r="O54" s="2"/>
      <c r="P54" s="2"/>
      <c r="Q54" s="2"/>
    </row>
    <row r="55" spans="1:17" x14ac:dyDescent="0.2">
      <c r="A55" s="2"/>
      <c r="B55" s="2" t="s">
        <v>123</v>
      </c>
      <c r="C55" s="8"/>
      <c r="D55" s="2">
        <f>D50-D51-D53-D54</f>
        <v>0</v>
      </c>
      <c r="E55" s="2"/>
      <c r="F55" s="2"/>
      <c r="G55" s="2"/>
      <c r="H55" s="2"/>
      <c r="I55" s="2"/>
      <c r="J55" s="2">
        <f>SUM(J51:J54)</f>
        <v>0</v>
      </c>
      <c r="K55" s="2">
        <f>SUM(K51:K54)</f>
        <v>0</v>
      </c>
      <c r="L55" s="2"/>
      <c r="M55" s="2"/>
      <c r="N55" s="2"/>
      <c r="O55" s="2"/>
      <c r="P55" s="2"/>
      <c r="Q55" s="2"/>
    </row>
    <row r="56" spans="1:1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">
      <c r="A57" s="2">
        <f>'% di COMPLETAM'!A51</f>
        <v>0</v>
      </c>
      <c r="B57" s="10">
        <f>IFERROR('% di COMPLETAM'!B51,"")</f>
        <v>0</v>
      </c>
      <c r="C57" s="36"/>
      <c r="D57" s="2"/>
      <c r="E57" s="2"/>
      <c r="F57" s="2"/>
      <c r="G57" s="214" t="str">
        <f>IF(A57=0,"",DATE($C$1,A57,VLOOKUP(A57,Parametri!$A$1:$C$12,3)))</f>
        <v/>
      </c>
      <c r="H57" s="214"/>
      <c r="I57" s="214"/>
      <c r="J57" s="2"/>
      <c r="K57" s="6"/>
      <c r="L57" s="2"/>
      <c r="M57" s="2"/>
      <c r="N57" s="2"/>
      <c r="O57" s="2"/>
      <c r="P57" s="2"/>
      <c r="Q57" s="2"/>
    </row>
    <row r="58" spans="1:17" x14ac:dyDescent="0.2">
      <c r="A58" s="2"/>
      <c r="B58" s="2" t="s">
        <v>20</v>
      </c>
      <c r="C58" s="11"/>
      <c r="D58" s="8">
        <f>'% di COMPLETAM'!E51</f>
        <v>41686</v>
      </c>
      <c r="E58" s="2"/>
      <c r="F58" s="2"/>
      <c r="G58" s="14" t="s">
        <v>7</v>
      </c>
      <c r="H58" s="14" t="s">
        <v>1</v>
      </c>
      <c r="I58" s="14" t="s">
        <v>7</v>
      </c>
      <c r="J58" s="15"/>
      <c r="K58" s="16"/>
      <c r="L58" s="2"/>
      <c r="M58" s="2"/>
      <c r="N58" s="2"/>
      <c r="O58" s="2"/>
      <c r="P58" s="2"/>
      <c r="Q58" s="2"/>
    </row>
    <row r="59" spans="1:17" x14ac:dyDescent="0.2">
      <c r="A59" s="2"/>
      <c r="B59" s="2" t="s">
        <v>10</v>
      </c>
      <c r="C59" s="8"/>
      <c r="D59" s="12">
        <f>D50</f>
        <v>41686</v>
      </c>
      <c r="E59" s="2"/>
      <c r="F59" s="2"/>
      <c r="G59" s="2" t="s">
        <v>131</v>
      </c>
      <c r="H59" s="2"/>
      <c r="I59" s="2"/>
      <c r="J59" s="31">
        <f>D61+D63+K62</f>
        <v>0</v>
      </c>
      <c r="K59" s="2"/>
      <c r="L59" s="2"/>
      <c r="M59" s="2"/>
      <c r="N59" s="2"/>
      <c r="O59" s="2"/>
      <c r="P59" s="2"/>
      <c r="Q59" s="2"/>
    </row>
    <row r="60" spans="1:17" x14ac:dyDescent="0.2">
      <c r="A60" s="2"/>
      <c r="B60" s="2" t="s">
        <v>130</v>
      </c>
      <c r="C60" s="8"/>
      <c r="D60" s="2">
        <f>D58-D59</f>
        <v>0</v>
      </c>
      <c r="E60" s="2"/>
      <c r="F60" s="2"/>
      <c r="G60" s="2" t="s">
        <v>3</v>
      </c>
      <c r="H60" s="2"/>
      <c r="I60" s="2"/>
      <c r="J60" s="28">
        <f>D62</f>
        <v>0</v>
      </c>
      <c r="K60" s="2"/>
      <c r="L60" s="2"/>
      <c r="M60" s="2"/>
      <c r="N60" s="2"/>
      <c r="O60" s="2"/>
      <c r="P60" s="2"/>
      <c r="Q60" s="2"/>
    </row>
    <row r="61" spans="1:17" x14ac:dyDescent="0.2">
      <c r="A61" s="2"/>
      <c r="B61" s="2" t="s">
        <v>5</v>
      </c>
      <c r="C61" s="8"/>
      <c r="D61" s="2">
        <f>'% di COMPLETAM'!K51</f>
        <v>0</v>
      </c>
      <c r="E61" s="2"/>
      <c r="F61" s="2"/>
      <c r="G61" s="8"/>
      <c r="H61" s="8"/>
      <c r="I61" s="8" t="s">
        <v>8</v>
      </c>
      <c r="J61" s="8"/>
      <c r="K61" s="26">
        <f>D60</f>
        <v>0</v>
      </c>
      <c r="L61" s="2"/>
      <c r="M61" s="2"/>
      <c r="N61" s="2"/>
      <c r="O61" s="2"/>
      <c r="P61" s="2"/>
      <c r="Q61" s="2"/>
    </row>
    <row r="62" spans="1:17" x14ac:dyDescent="0.2">
      <c r="A62" s="2"/>
      <c r="B62" s="2" t="s">
        <v>6</v>
      </c>
      <c r="C62" s="8"/>
      <c r="D62" s="12">
        <f>'% di COMPLETAM'!M51</f>
        <v>0</v>
      </c>
      <c r="E62" s="2"/>
      <c r="F62" s="2"/>
      <c r="G62" s="12"/>
      <c r="H62" s="12"/>
      <c r="I62" s="12" t="s">
        <v>9</v>
      </c>
      <c r="J62" s="12"/>
      <c r="K62" s="54">
        <f>D63*'% di COMPLETAM'!$I$1</f>
        <v>0</v>
      </c>
      <c r="L62" s="2"/>
      <c r="M62" s="2"/>
      <c r="N62" s="2"/>
      <c r="O62" s="2"/>
      <c r="P62" s="2"/>
      <c r="Q62" s="2"/>
    </row>
    <row r="63" spans="1:17" x14ac:dyDescent="0.2">
      <c r="A63" s="2"/>
      <c r="B63" s="2" t="s">
        <v>123</v>
      </c>
      <c r="C63" s="8"/>
      <c r="D63" s="2">
        <f>D58-D59-D61-D62</f>
        <v>0</v>
      </c>
      <c r="E63" s="2"/>
      <c r="F63" s="2"/>
      <c r="G63" s="2"/>
      <c r="H63" s="2"/>
      <c r="I63" s="2"/>
      <c r="J63" s="2">
        <f>SUM(J59:J62)</f>
        <v>0</v>
      </c>
      <c r="K63" s="2">
        <f>SUM(K59:K62)</f>
        <v>0</v>
      </c>
      <c r="L63" s="2"/>
      <c r="M63" s="2"/>
      <c r="N63" s="2"/>
      <c r="O63" s="2"/>
      <c r="P63" s="2"/>
      <c r="Q63" s="2"/>
    </row>
    <row r="64" spans="1:17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">
      <c r="A65" s="2">
        <f>'% di COMPLETAM'!A52</f>
        <v>0</v>
      </c>
      <c r="B65" s="10">
        <f>IFERROR('% di COMPLETAM'!B52,"")</f>
        <v>0</v>
      </c>
      <c r="C65" s="36"/>
      <c r="D65" s="2"/>
      <c r="E65" s="2"/>
      <c r="F65" s="2"/>
      <c r="G65" s="214" t="str">
        <f>IF(A65=0,"",DATE($C$1,A65,VLOOKUP(A65,Parametri!$A$1:$C$12,3)))</f>
        <v/>
      </c>
      <c r="H65" s="214"/>
      <c r="I65" s="214"/>
      <c r="J65" s="2"/>
      <c r="K65" s="6"/>
      <c r="L65" s="2"/>
      <c r="M65" s="2"/>
      <c r="N65" s="2"/>
      <c r="O65" s="2"/>
      <c r="P65" s="2"/>
      <c r="Q65" s="2"/>
    </row>
    <row r="66" spans="1:17" x14ac:dyDescent="0.2">
      <c r="A66" s="2"/>
      <c r="B66" s="2" t="s">
        <v>20</v>
      </c>
      <c r="C66" s="11"/>
      <c r="D66" s="8">
        <f>'% di COMPLETAM'!E52</f>
        <v>41686</v>
      </c>
      <c r="E66" s="2"/>
      <c r="F66" s="2"/>
      <c r="G66" s="14" t="s">
        <v>7</v>
      </c>
      <c r="H66" s="14" t="s">
        <v>1</v>
      </c>
      <c r="I66" s="14" t="s">
        <v>7</v>
      </c>
      <c r="J66" s="15"/>
      <c r="K66" s="16"/>
      <c r="L66" s="2"/>
      <c r="M66" s="2"/>
      <c r="N66" s="2"/>
      <c r="O66" s="2"/>
      <c r="P66" s="2"/>
      <c r="Q66" s="2"/>
    </row>
    <row r="67" spans="1:17" x14ac:dyDescent="0.2">
      <c r="A67" s="2"/>
      <c r="B67" s="2" t="s">
        <v>10</v>
      </c>
      <c r="C67" s="8"/>
      <c r="D67" s="12">
        <f>D58</f>
        <v>41686</v>
      </c>
      <c r="E67" s="2"/>
      <c r="F67" s="2"/>
      <c r="G67" s="2" t="s">
        <v>131</v>
      </c>
      <c r="H67" s="2"/>
      <c r="I67" s="2"/>
      <c r="J67" s="31">
        <f>D69+D71+K70</f>
        <v>0</v>
      </c>
      <c r="K67" s="2"/>
      <c r="L67" s="2"/>
      <c r="M67" s="2"/>
      <c r="N67" s="2"/>
      <c r="O67" s="2"/>
      <c r="P67" s="2"/>
      <c r="Q67" s="2"/>
    </row>
    <row r="68" spans="1:17" x14ac:dyDescent="0.2">
      <c r="A68" s="2"/>
      <c r="B68" s="2" t="s">
        <v>130</v>
      </c>
      <c r="C68" s="8"/>
      <c r="D68" s="2">
        <f>D66-D67</f>
        <v>0</v>
      </c>
      <c r="E68" s="2"/>
      <c r="F68" s="2"/>
      <c r="G68" s="2" t="s">
        <v>3</v>
      </c>
      <c r="H68" s="2"/>
      <c r="I68" s="2"/>
      <c r="J68" s="28">
        <f>D70</f>
        <v>0</v>
      </c>
      <c r="K68" s="2"/>
      <c r="L68" s="2"/>
      <c r="M68" s="2"/>
      <c r="N68" s="2"/>
      <c r="O68" s="2"/>
      <c r="P68" s="2"/>
      <c r="Q68" s="2"/>
    </row>
    <row r="69" spans="1:17" x14ac:dyDescent="0.2">
      <c r="A69" s="2"/>
      <c r="B69" s="2" t="s">
        <v>5</v>
      </c>
      <c r="C69" s="8"/>
      <c r="D69" s="2">
        <f>'% di COMPLETAM'!K52</f>
        <v>0</v>
      </c>
      <c r="E69" s="2"/>
      <c r="F69" s="2"/>
      <c r="G69" s="8"/>
      <c r="H69" s="8"/>
      <c r="I69" s="8" t="s">
        <v>8</v>
      </c>
      <c r="J69" s="8"/>
      <c r="K69" s="26">
        <f>D68</f>
        <v>0</v>
      </c>
      <c r="L69" s="2"/>
      <c r="M69" s="2"/>
      <c r="N69" s="2"/>
      <c r="O69" s="2"/>
      <c r="P69" s="2"/>
      <c r="Q69" s="2"/>
    </row>
    <row r="70" spans="1:17" x14ac:dyDescent="0.2">
      <c r="A70" s="2"/>
      <c r="B70" s="2" t="s">
        <v>6</v>
      </c>
      <c r="C70" s="8"/>
      <c r="D70" s="12">
        <f>'% di COMPLETAM'!M52</f>
        <v>0</v>
      </c>
      <c r="E70" s="2"/>
      <c r="F70" s="2"/>
      <c r="G70" s="12"/>
      <c r="H70" s="12"/>
      <c r="I70" s="12" t="s">
        <v>9</v>
      </c>
      <c r="J70" s="12"/>
      <c r="K70" s="54">
        <f>D71*'% di COMPLETAM'!$I$1</f>
        <v>0</v>
      </c>
      <c r="L70" s="2"/>
      <c r="M70" s="2"/>
      <c r="N70" s="2"/>
      <c r="O70" s="2"/>
      <c r="P70" s="2"/>
      <c r="Q70" s="2"/>
    </row>
    <row r="71" spans="1:17" x14ac:dyDescent="0.2">
      <c r="A71" s="2"/>
      <c r="B71" s="2" t="s">
        <v>123</v>
      </c>
      <c r="C71" s="8"/>
      <c r="D71" s="2">
        <f>D66-D67-D69-D70</f>
        <v>0</v>
      </c>
      <c r="E71" s="2"/>
      <c r="F71" s="2"/>
      <c r="G71" s="2"/>
      <c r="H71" s="2"/>
      <c r="I71" s="2"/>
      <c r="J71" s="2">
        <f>SUM(J67:J70)</f>
        <v>0</v>
      </c>
      <c r="K71" s="2">
        <f>SUM(K67:K70)</f>
        <v>0</v>
      </c>
      <c r="L71" s="2"/>
      <c r="M71" s="2"/>
      <c r="N71" s="2"/>
      <c r="O71" s="2"/>
      <c r="P71" s="2"/>
      <c r="Q71" s="2"/>
    </row>
    <row r="72" spans="1:17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x14ac:dyDescent="0.2">
      <c r="A73" s="2">
        <f>'% di COMPLETAM'!A53</f>
        <v>0</v>
      </c>
      <c r="B73" s="10">
        <f>IFERROR('% di COMPLETAM'!B53,"")</f>
        <v>0</v>
      </c>
      <c r="C73" s="36"/>
      <c r="D73" s="2"/>
      <c r="E73" s="2"/>
      <c r="F73" s="2"/>
      <c r="G73" s="214" t="str">
        <f>IF(A73=0,"",DATE($C$1,A73,VLOOKUP(A73,Parametri!$A$1:$C$12,3)))</f>
        <v/>
      </c>
      <c r="H73" s="214"/>
      <c r="I73" s="214"/>
      <c r="J73" s="2"/>
      <c r="K73" s="6"/>
      <c r="L73" s="2"/>
      <c r="M73" s="2"/>
      <c r="N73" s="2"/>
      <c r="O73" s="2"/>
      <c r="P73" s="2"/>
      <c r="Q73" s="2"/>
    </row>
    <row r="74" spans="1:17" x14ac:dyDescent="0.2">
      <c r="A74" s="2"/>
      <c r="B74" s="2" t="s">
        <v>20</v>
      </c>
      <c r="C74" s="11"/>
      <c r="D74" s="8">
        <f>'% di COMPLETAM'!E53</f>
        <v>41686</v>
      </c>
      <c r="E74" s="2"/>
      <c r="F74" s="2"/>
      <c r="G74" s="14" t="s">
        <v>7</v>
      </c>
      <c r="H74" s="14" t="s">
        <v>1</v>
      </c>
      <c r="I74" s="14" t="s">
        <v>7</v>
      </c>
      <c r="J74" s="15"/>
      <c r="K74" s="16"/>
      <c r="L74" s="2"/>
      <c r="M74" s="2"/>
      <c r="N74" s="2"/>
      <c r="O74" s="2"/>
      <c r="P74" s="2"/>
      <c r="Q74" s="2"/>
    </row>
    <row r="75" spans="1:17" x14ac:dyDescent="0.2">
      <c r="A75" s="2"/>
      <c r="B75" s="2" t="s">
        <v>10</v>
      </c>
      <c r="C75" s="8"/>
      <c r="D75" s="12">
        <f>D66</f>
        <v>41686</v>
      </c>
      <c r="E75" s="2"/>
      <c r="F75" s="2"/>
      <c r="G75" s="2" t="s">
        <v>131</v>
      </c>
      <c r="H75" s="2"/>
      <c r="I75" s="2"/>
      <c r="J75" s="31">
        <f>D77+D79+K78</f>
        <v>0</v>
      </c>
      <c r="K75" s="2"/>
      <c r="L75" s="2"/>
      <c r="M75" s="2"/>
      <c r="N75" s="2"/>
      <c r="O75" s="2"/>
      <c r="P75" s="2"/>
      <c r="Q75" s="2"/>
    </row>
    <row r="76" spans="1:17" x14ac:dyDescent="0.2">
      <c r="A76" s="2"/>
      <c r="B76" s="2" t="s">
        <v>130</v>
      </c>
      <c r="C76" s="8"/>
      <c r="D76" s="2">
        <f>D74-D75</f>
        <v>0</v>
      </c>
      <c r="E76" s="2"/>
      <c r="F76" s="2"/>
      <c r="G76" s="2" t="s">
        <v>3</v>
      </c>
      <c r="H76" s="2"/>
      <c r="I76" s="2"/>
      <c r="J76" s="28">
        <f>D78</f>
        <v>0</v>
      </c>
      <c r="K76" s="2"/>
      <c r="L76" s="2"/>
      <c r="M76" s="2"/>
      <c r="N76" s="2"/>
      <c r="O76" s="2"/>
      <c r="P76" s="2"/>
      <c r="Q76" s="2"/>
    </row>
    <row r="77" spans="1:17" x14ac:dyDescent="0.2">
      <c r="A77" s="2"/>
      <c r="B77" s="2" t="s">
        <v>5</v>
      </c>
      <c r="C77" s="8"/>
      <c r="D77" s="2">
        <f>'% di COMPLETAM'!K53</f>
        <v>0</v>
      </c>
      <c r="E77" s="2"/>
      <c r="F77" s="2"/>
      <c r="G77" s="8"/>
      <c r="H77" s="8"/>
      <c r="I77" s="8" t="s">
        <v>8</v>
      </c>
      <c r="J77" s="8"/>
      <c r="K77" s="26">
        <f>D76</f>
        <v>0</v>
      </c>
      <c r="L77" s="2"/>
      <c r="M77" s="2"/>
      <c r="N77" s="2"/>
      <c r="O77" s="2"/>
      <c r="P77" s="2"/>
      <c r="Q77" s="2"/>
    </row>
    <row r="78" spans="1:17" x14ac:dyDescent="0.2">
      <c r="A78" s="2"/>
      <c r="B78" s="2" t="s">
        <v>6</v>
      </c>
      <c r="C78" s="8"/>
      <c r="D78" s="12">
        <f>'% di COMPLETAM'!M53</f>
        <v>0</v>
      </c>
      <c r="E78" s="2"/>
      <c r="F78" s="2"/>
      <c r="G78" s="12"/>
      <c r="H78" s="12"/>
      <c r="I78" s="12" t="s">
        <v>9</v>
      </c>
      <c r="J78" s="12"/>
      <c r="K78" s="54">
        <f>D79*'% di COMPLETAM'!$I$1</f>
        <v>0</v>
      </c>
      <c r="L78" s="2"/>
      <c r="M78" s="2"/>
      <c r="N78" s="2"/>
      <c r="O78" s="2"/>
      <c r="P78" s="2"/>
      <c r="Q78" s="2"/>
    </row>
    <row r="79" spans="1:17" x14ac:dyDescent="0.2">
      <c r="A79" s="2"/>
      <c r="B79" s="2" t="s">
        <v>123</v>
      </c>
      <c r="C79" s="8"/>
      <c r="D79" s="2">
        <f>D74-D75-D77-D78</f>
        <v>0</v>
      </c>
      <c r="E79" s="2"/>
      <c r="F79" s="2"/>
      <c r="G79" s="2"/>
      <c r="H79" s="2"/>
      <c r="I79" s="2"/>
      <c r="J79" s="2">
        <f>SUM(J75:J78)</f>
        <v>0</v>
      </c>
      <c r="K79" s="2">
        <f>SUM(K75:K78)</f>
        <v>0</v>
      </c>
      <c r="L79" s="2"/>
      <c r="M79" s="2"/>
      <c r="N79" s="2"/>
      <c r="O79" s="2"/>
      <c r="P79" s="2"/>
      <c r="Q79" s="2"/>
    </row>
    <row r="80" spans="1:17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">
      <c r="A81" s="2">
        <f>'% di COMPLETAM'!A54</f>
        <v>0</v>
      </c>
      <c r="B81" s="10">
        <f>IFERROR('% di COMPLETAM'!B54,"")</f>
        <v>0</v>
      </c>
      <c r="C81" s="36"/>
      <c r="D81" s="2"/>
      <c r="E81" s="2"/>
      <c r="F81" s="2"/>
      <c r="G81" s="214" t="str">
        <f>IF(A81=0,"",DATE($C$1,A81,VLOOKUP(A81,Parametri!$A$1:$C$12,3)))</f>
        <v/>
      </c>
      <c r="H81" s="214"/>
      <c r="I81" s="214"/>
      <c r="J81" s="2"/>
      <c r="K81" s="6"/>
      <c r="L81" s="2"/>
      <c r="M81" s="2"/>
      <c r="N81" s="2"/>
      <c r="O81" s="2"/>
      <c r="P81" s="2"/>
      <c r="Q81" s="2"/>
    </row>
    <row r="82" spans="1:17" x14ac:dyDescent="0.2">
      <c r="A82" s="2"/>
      <c r="B82" s="2" t="s">
        <v>20</v>
      </c>
      <c r="C82" s="11"/>
      <c r="D82" s="8">
        <f>'% di COMPLETAM'!E54</f>
        <v>41686</v>
      </c>
      <c r="E82" s="2"/>
      <c r="F82" s="2"/>
      <c r="G82" s="14" t="s">
        <v>7</v>
      </c>
      <c r="H82" s="14" t="s">
        <v>1</v>
      </c>
      <c r="I82" s="14" t="s">
        <v>7</v>
      </c>
      <c r="J82" s="15"/>
      <c r="K82" s="16"/>
      <c r="L82" s="2"/>
      <c r="M82" s="2"/>
      <c r="N82" s="2"/>
      <c r="O82" s="2"/>
      <c r="P82" s="2"/>
      <c r="Q82" s="2"/>
    </row>
    <row r="83" spans="1:17" x14ac:dyDescent="0.2">
      <c r="A83" s="2"/>
      <c r="B83" s="2" t="s">
        <v>10</v>
      </c>
      <c r="C83" s="8"/>
      <c r="D83" s="12">
        <f>D74</f>
        <v>41686</v>
      </c>
      <c r="E83" s="2"/>
      <c r="F83" s="2"/>
      <c r="G83" s="2" t="s">
        <v>131</v>
      </c>
      <c r="H83" s="2"/>
      <c r="I83" s="2"/>
      <c r="J83" s="31">
        <f>D85+D87+K86</f>
        <v>0</v>
      </c>
      <c r="K83" s="2"/>
      <c r="L83" s="2"/>
      <c r="M83" s="2"/>
      <c r="N83" s="2"/>
      <c r="O83" s="2"/>
      <c r="P83" s="2"/>
      <c r="Q83" s="2"/>
    </row>
    <row r="84" spans="1:17" x14ac:dyDescent="0.2">
      <c r="A84" s="2"/>
      <c r="B84" s="2" t="s">
        <v>130</v>
      </c>
      <c r="C84" s="8"/>
      <c r="D84" s="2">
        <f>D82-D83</f>
        <v>0</v>
      </c>
      <c r="E84" s="2"/>
      <c r="F84" s="2"/>
      <c r="G84" s="2" t="s">
        <v>3</v>
      </c>
      <c r="H84" s="2"/>
      <c r="I84" s="2"/>
      <c r="J84" s="28">
        <f>D86</f>
        <v>0</v>
      </c>
      <c r="K84" s="2"/>
      <c r="L84" s="2"/>
      <c r="M84" s="2"/>
      <c r="N84" s="2"/>
      <c r="O84" s="2"/>
      <c r="P84" s="2"/>
      <c r="Q84" s="2"/>
    </row>
    <row r="85" spans="1:17" x14ac:dyDescent="0.2">
      <c r="A85" s="2"/>
      <c r="B85" s="2" t="s">
        <v>5</v>
      </c>
      <c r="C85" s="8"/>
      <c r="D85" s="2">
        <f>'% di COMPLETAM'!K54</f>
        <v>0</v>
      </c>
      <c r="E85" s="2"/>
      <c r="F85" s="2"/>
      <c r="G85" s="8"/>
      <c r="H85" s="8"/>
      <c r="I85" s="8" t="s">
        <v>8</v>
      </c>
      <c r="J85" s="8"/>
      <c r="K85" s="26">
        <f>D84</f>
        <v>0</v>
      </c>
      <c r="L85" s="2"/>
      <c r="M85" s="2"/>
      <c r="N85" s="2"/>
      <c r="O85" s="2"/>
      <c r="P85" s="2"/>
      <c r="Q85" s="2"/>
    </row>
    <row r="86" spans="1:17" x14ac:dyDescent="0.2">
      <c r="A86" s="2"/>
      <c r="B86" s="2" t="s">
        <v>6</v>
      </c>
      <c r="C86" s="8"/>
      <c r="D86" s="12">
        <f>'% di COMPLETAM'!M54</f>
        <v>0</v>
      </c>
      <c r="E86" s="2"/>
      <c r="F86" s="2"/>
      <c r="G86" s="12"/>
      <c r="H86" s="12"/>
      <c r="I86" s="12" t="s">
        <v>9</v>
      </c>
      <c r="J86" s="12"/>
      <c r="K86" s="54">
        <f>D87*'% di COMPLETAM'!$I$1</f>
        <v>0</v>
      </c>
      <c r="L86" s="2"/>
      <c r="M86" s="2"/>
      <c r="N86" s="2"/>
      <c r="O86" s="2"/>
      <c r="P86" s="2"/>
      <c r="Q86" s="2"/>
    </row>
    <row r="87" spans="1:17" x14ac:dyDescent="0.2">
      <c r="A87" s="2"/>
      <c r="B87" s="2" t="s">
        <v>123</v>
      </c>
      <c r="C87" s="8"/>
      <c r="D87" s="2">
        <f>D82-D83-D85-D86</f>
        <v>0</v>
      </c>
      <c r="E87" s="2"/>
      <c r="F87" s="2"/>
      <c r="G87" s="2"/>
      <c r="H87" s="2"/>
      <c r="I87" s="2"/>
      <c r="J87" s="2">
        <f>SUM(J83:J86)</f>
        <v>0</v>
      </c>
      <c r="K87" s="2">
        <f>SUM(K83:K86)</f>
        <v>0</v>
      </c>
      <c r="L87" s="2"/>
      <c r="M87" s="2"/>
      <c r="N87" s="2"/>
      <c r="O87" s="2"/>
      <c r="P87" s="2"/>
      <c r="Q87" s="2"/>
    </row>
    <row r="88" spans="1:17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2">
      <c r="A89" s="2">
        <f>'% di COMPLETAM'!A55</f>
        <v>0</v>
      </c>
      <c r="B89" s="10">
        <f>IFERROR('% di COMPLETAM'!B55,"")</f>
        <v>0</v>
      </c>
      <c r="C89" s="36"/>
      <c r="D89" s="2"/>
      <c r="E89" s="2"/>
      <c r="F89" s="2"/>
      <c r="G89" s="214" t="str">
        <f>IF(A89=0,"",DATE($C$1,A89,VLOOKUP(A89,Parametri!$A$1:$C$12,3)))</f>
        <v/>
      </c>
      <c r="H89" s="214"/>
      <c r="I89" s="214"/>
      <c r="J89" s="2"/>
      <c r="K89" s="6"/>
      <c r="L89" s="2"/>
      <c r="M89" s="2"/>
      <c r="N89" s="2"/>
      <c r="O89" s="2"/>
      <c r="P89" s="2"/>
      <c r="Q89" s="2"/>
    </row>
    <row r="90" spans="1:17" x14ac:dyDescent="0.2">
      <c r="A90" s="2"/>
      <c r="B90" s="2" t="s">
        <v>20</v>
      </c>
      <c r="C90" s="11"/>
      <c r="D90" s="8">
        <f>'% di COMPLETAM'!E55</f>
        <v>41686</v>
      </c>
      <c r="E90" s="2"/>
      <c r="F90" s="2"/>
      <c r="G90" s="14" t="s">
        <v>7</v>
      </c>
      <c r="H90" s="14" t="s">
        <v>1</v>
      </c>
      <c r="I90" s="14" t="s">
        <v>7</v>
      </c>
      <c r="J90" s="15"/>
      <c r="K90" s="16"/>
      <c r="L90" s="2"/>
      <c r="M90" s="2"/>
      <c r="N90" s="2"/>
      <c r="O90" s="2"/>
      <c r="P90" s="2"/>
      <c r="Q90" s="2"/>
    </row>
    <row r="91" spans="1:17" x14ac:dyDescent="0.2">
      <c r="A91" s="2"/>
      <c r="B91" s="2" t="s">
        <v>10</v>
      </c>
      <c r="C91" s="8"/>
      <c r="D91" s="12">
        <f>D82</f>
        <v>41686</v>
      </c>
      <c r="E91" s="2"/>
      <c r="F91" s="2"/>
      <c r="G91" s="2" t="s">
        <v>131</v>
      </c>
      <c r="H91" s="2"/>
      <c r="I91" s="2"/>
      <c r="J91" s="31">
        <f>D93+D95+K94</f>
        <v>0</v>
      </c>
      <c r="K91" s="2"/>
      <c r="L91" s="2"/>
      <c r="M91" s="2"/>
      <c r="N91" s="2"/>
      <c r="O91" s="2"/>
      <c r="P91" s="2"/>
      <c r="Q91" s="2"/>
    </row>
    <row r="92" spans="1:17" x14ac:dyDescent="0.2">
      <c r="A92" s="2"/>
      <c r="B92" s="2" t="s">
        <v>130</v>
      </c>
      <c r="C92" s="8"/>
      <c r="D92" s="2">
        <f>D90-D91</f>
        <v>0</v>
      </c>
      <c r="E92" s="2"/>
      <c r="F92" s="2"/>
      <c r="G92" s="2" t="s">
        <v>3</v>
      </c>
      <c r="H92" s="2"/>
      <c r="I92" s="2"/>
      <c r="J92" s="28">
        <f>D94</f>
        <v>0</v>
      </c>
      <c r="K92" s="2"/>
      <c r="L92" s="2"/>
      <c r="M92" s="2"/>
      <c r="N92" s="2"/>
      <c r="O92" s="2"/>
      <c r="P92" s="2"/>
      <c r="Q92" s="2"/>
    </row>
    <row r="93" spans="1:17" x14ac:dyDescent="0.2">
      <c r="A93" s="2"/>
      <c r="B93" s="2" t="s">
        <v>5</v>
      </c>
      <c r="C93" s="8"/>
      <c r="D93" s="2">
        <f>'% di COMPLETAM'!K55</f>
        <v>0</v>
      </c>
      <c r="E93" s="2"/>
      <c r="F93" s="2"/>
      <c r="G93" s="8"/>
      <c r="H93" s="8"/>
      <c r="I93" s="8" t="s">
        <v>8</v>
      </c>
      <c r="J93" s="8"/>
      <c r="K93" s="26">
        <f>D92</f>
        <v>0</v>
      </c>
      <c r="L93" s="2"/>
      <c r="M93" s="2"/>
      <c r="N93" s="2"/>
      <c r="O93" s="2"/>
      <c r="P93" s="2"/>
      <c r="Q93" s="2"/>
    </row>
    <row r="94" spans="1:17" x14ac:dyDescent="0.2">
      <c r="A94" s="2"/>
      <c r="B94" s="2" t="s">
        <v>6</v>
      </c>
      <c r="C94" s="8"/>
      <c r="D94" s="12">
        <f>'% di COMPLETAM'!M55</f>
        <v>0</v>
      </c>
      <c r="E94" s="2"/>
      <c r="F94" s="2"/>
      <c r="G94" s="12"/>
      <c r="H94" s="12"/>
      <c r="I94" s="12" t="s">
        <v>9</v>
      </c>
      <c r="J94" s="12"/>
      <c r="K94" s="54">
        <f>D95*'% di COMPLETAM'!$I$1</f>
        <v>0</v>
      </c>
      <c r="L94" s="2"/>
      <c r="M94" s="2"/>
      <c r="N94" s="2"/>
      <c r="O94" s="2"/>
      <c r="P94" s="2"/>
      <c r="Q94" s="2"/>
    </row>
    <row r="95" spans="1:17" x14ac:dyDescent="0.2">
      <c r="A95" s="2"/>
      <c r="B95" s="2" t="s">
        <v>123</v>
      </c>
      <c r="C95" s="8"/>
      <c r="D95" s="2">
        <f>D90-D91-D93-D94</f>
        <v>0</v>
      </c>
      <c r="E95" s="2"/>
      <c r="F95" s="2"/>
      <c r="G95" s="2"/>
      <c r="H95" s="2"/>
      <c r="I95" s="2"/>
      <c r="J95" s="2">
        <f>SUM(J91:J94)</f>
        <v>0</v>
      </c>
      <c r="K95" s="2">
        <f>SUM(K91:K94)</f>
        <v>0</v>
      </c>
      <c r="L95" s="2"/>
      <c r="M95" s="2"/>
      <c r="N95" s="2"/>
      <c r="O95" s="2"/>
      <c r="P95" s="2"/>
      <c r="Q95" s="2"/>
    </row>
    <row r="96" spans="1:17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2">
      <c r="A97" s="2">
        <f>'% di COMPLETAM'!A56</f>
        <v>0</v>
      </c>
      <c r="B97" s="10">
        <f>IFERROR('% di COMPLETAM'!B56,"")</f>
        <v>0</v>
      </c>
      <c r="C97" s="36"/>
      <c r="D97" s="2"/>
      <c r="E97" s="2"/>
      <c r="F97" s="2"/>
      <c r="G97" s="214" t="str">
        <f>IF(A97=0,"",DATE($C$1,A97,VLOOKUP(A97,Parametri!$A$1:$C$12,3)))</f>
        <v/>
      </c>
      <c r="H97" s="214"/>
      <c r="I97" s="214"/>
      <c r="J97" s="2"/>
      <c r="K97" s="6"/>
      <c r="L97" s="2"/>
      <c r="M97" s="2"/>
      <c r="N97" s="2"/>
      <c r="O97" s="2"/>
      <c r="P97" s="2"/>
      <c r="Q97" s="2"/>
    </row>
    <row r="98" spans="1:17" x14ac:dyDescent="0.2">
      <c r="A98" s="2"/>
      <c r="B98" s="2" t="s">
        <v>20</v>
      </c>
      <c r="C98" s="11"/>
      <c r="D98" s="8">
        <f>'% di COMPLETAM'!E56</f>
        <v>41686</v>
      </c>
      <c r="E98" s="2"/>
      <c r="F98" s="2"/>
      <c r="G98" s="14" t="s">
        <v>7</v>
      </c>
      <c r="H98" s="14" t="s">
        <v>1</v>
      </c>
      <c r="I98" s="14" t="s">
        <v>7</v>
      </c>
      <c r="J98" s="15"/>
      <c r="K98" s="16"/>
      <c r="L98" s="2"/>
      <c r="M98" s="2"/>
      <c r="N98" s="2"/>
      <c r="O98" s="2"/>
      <c r="P98" s="2"/>
      <c r="Q98" s="2"/>
    </row>
    <row r="99" spans="1:17" x14ac:dyDescent="0.2">
      <c r="A99" s="2"/>
      <c r="B99" s="2" t="s">
        <v>10</v>
      </c>
      <c r="C99" s="8"/>
      <c r="D99" s="12">
        <f>D90</f>
        <v>41686</v>
      </c>
      <c r="E99" s="2"/>
      <c r="F99" s="2"/>
      <c r="G99" s="2" t="s">
        <v>131</v>
      </c>
      <c r="H99" s="2"/>
      <c r="I99" s="2"/>
      <c r="J99" s="31">
        <f>D101+D103+K102</f>
        <v>0</v>
      </c>
      <c r="K99" s="2"/>
      <c r="L99" s="2"/>
      <c r="M99" s="2"/>
      <c r="N99" s="2"/>
      <c r="O99" s="2"/>
      <c r="P99" s="2"/>
      <c r="Q99" s="2"/>
    </row>
    <row r="100" spans="1:17" x14ac:dyDescent="0.2">
      <c r="A100" s="2"/>
      <c r="B100" s="2" t="s">
        <v>130</v>
      </c>
      <c r="C100" s="8"/>
      <c r="D100" s="2">
        <f>D98-D99</f>
        <v>0</v>
      </c>
      <c r="E100" s="2"/>
      <c r="F100" s="2"/>
      <c r="G100" s="2" t="s">
        <v>3</v>
      </c>
      <c r="H100" s="2"/>
      <c r="I100" s="2"/>
      <c r="J100" s="28">
        <f>D102</f>
        <v>0</v>
      </c>
      <c r="K100" s="2"/>
      <c r="L100" s="2"/>
      <c r="M100" s="2"/>
      <c r="N100" s="2"/>
      <c r="O100" s="2"/>
      <c r="P100" s="2"/>
      <c r="Q100" s="2"/>
    </row>
    <row r="101" spans="1:17" x14ac:dyDescent="0.2">
      <c r="A101" s="2"/>
      <c r="B101" s="2" t="s">
        <v>5</v>
      </c>
      <c r="C101" s="8"/>
      <c r="D101" s="2">
        <f>'% di COMPLETAM'!K56</f>
        <v>0</v>
      </c>
      <c r="E101" s="2"/>
      <c r="F101" s="2"/>
      <c r="G101" s="8"/>
      <c r="H101" s="8"/>
      <c r="I101" s="8" t="s">
        <v>8</v>
      </c>
      <c r="J101" s="8"/>
      <c r="K101" s="26">
        <f>D100</f>
        <v>0</v>
      </c>
      <c r="L101" s="2"/>
      <c r="M101" s="2"/>
      <c r="N101" s="2"/>
      <c r="O101" s="2"/>
      <c r="P101" s="2"/>
      <c r="Q101" s="2"/>
    </row>
    <row r="102" spans="1:17" x14ac:dyDescent="0.2">
      <c r="A102" s="2"/>
      <c r="B102" s="2" t="s">
        <v>6</v>
      </c>
      <c r="C102" s="8"/>
      <c r="D102" s="12">
        <f>'% di COMPLETAM'!M56</f>
        <v>0</v>
      </c>
      <c r="E102" s="2"/>
      <c r="F102" s="2"/>
      <c r="G102" s="12"/>
      <c r="H102" s="12"/>
      <c r="I102" s="12" t="s">
        <v>9</v>
      </c>
      <c r="J102" s="12"/>
      <c r="K102" s="54">
        <f>D103*'% di COMPLETAM'!$I$1</f>
        <v>0</v>
      </c>
      <c r="L102" s="2"/>
      <c r="M102" s="2"/>
      <c r="N102" s="2"/>
      <c r="O102" s="2"/>
      <c r="P102" s="2"/>
      <c r="Q102" s="2"/>
    </row>
    <row r="103" spans="1:17" x14ac:dyDescent="0.2">
      <c r="A103" s="2"/>
      <c r="B103" s="2" t="s">
        <v>123</v>
      </c>
      <c r="C103" s="8"/>
      <c r="D103" s="2">
        <f>D98-D99-D101-D102</f>
        <v>0</v>
      </c>
      <c r="E103" s="2"/>
      <c r="F103" s="2"/>
      <c r="G103" s="2"/>
      <c r="H103" s="2"/>
      <c r="I103" s="2"/>
      <c r="J103" s="2">
        <f>SUM(J99:J102)</f>
        <v>0</v>
      </c>
      <c r="K103" s="2">
        <f>SUM(K99:K102)</f>
        <v>0</v>
      </c>
      <c r="L103" s="2"/>
      <c r="M103" s="2"/>
      <c r="N103" s="2"/>
      <c r="O103" s="2"/>
      <c r="P103" s="2"/>
      <c r="Q103" s="2"/>
    </row>
    <row r="104" spans="1:17" x14ac:dyDescent="0.2">
      <c r="A104" s="2"/>
      <c r="B104" s="2"/>
      <c r="C104" s="2"/>
      <c r="D104" s="2"/>
      <c r="E104" s="4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x14ac:dyDescent="0.2">
      <c r="A105" s="2"/>
      <c r="B105" s="2"/>
      <c r="C105" s="2"/>
      <c r="D105" s="2"/>
      <c r="E105" s="43"/>
      <c r="F105" s="2"/>
      <c r="G105" s="137" t="s">
        <v>110</v>
      </c>
      <c r="H105" s="138"/>
      <c r="I105" s="138" t="str">
        <f>I101</f>
        <v>Ricavi</v>
      </c>
      <c r="J105" s="138"/>
      <c r="K105" s="138">
        <f>K13+K21+K29+K37+K45+K53+K61+K69+K77+K85+K93+K101</f>
        <v>0</v>
      </c>
      <c r="L105" s="138"/>
      <c r="M105" s="138" t="s">
        <v>109</v>
      </c>
      <c r="N105" s="139">
        <f>K105*'% di COMPLETAM'!D16</f>
        <v>0</v>
      </c>
      <c r="O105" s="2"/>
      <c r="P105" s="2"/>
      <c r="Q105" s="2"/>
    </row>
    <row r="106" spans="1:17" x14ac:dyDescent="0.2">
      <c r="A106" s="2"/>
      <c r="B106" s="2"/>
      <c r="C106" s="2"/>
      <c r="D106" s="2"/>
      <c r="E106" s="4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x14ac:dyDescent="0.2">
      <c r="A107" s="2" t="str">
        <f>IF('% di COMPLETAM'!P56=0,"I SAL non sono ancora definitivi, come per l'esercizio precedente: vanno operate le medesime rettifiche:","I SAL sono diventati definitivi: gli acconti degli esercizi precedenti vanno girati a ricavi (rimangono a ricavo i SAL dell'esercizio):")</f>
        <v>I SAL non sono ancora definitivi, come per l'esercizio precedente: vanno operate le medesime rettifiche:</v>
      </c>
      <c r="B107" s="2"/>
      <c r="C107" s="2"/>
      <c r="D107" s="2"/>
      <c r="E107" s="4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x14ac:dyDescent="0.2">
      <c r="A108" s="10" t="str">
        <f>IF('% di COMPLETAM'!P56=0,"Giroconto dei ricavi","Giroconto degli acconti")</f>
        <v>Giroconto dei ricavi</v>
      </c>
      <c r="B108" s="10"/>
      <c r="C108" s="11">
        <f>DATE(C1,12,31)</f>
        <v>366</v>
      </c>
      <c r="D108" s="8"/>
      <c r="E108" s="4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x14ac:dyDescent="0.2">
      <c r="A109" s="2"/>
      <c r="B109" s="2"/>
      <c r="C109" s="2"/>
      <c r="D109" s="2"/>
      <c r="E109" s="43"/>
      <c r="F109" s="2"/>
      <c r="G109" s="62" t="str">
        <f>IF('% di COMPLETAM'!P56=0,"Ricavi","Acconti sui lavori")</f>
        <v>Ricavi</v>
      </c>
      <c r="H109" s="62" t="s">
        <v>1</v>
      </c>
      <c r="I109" s="62" t="str">
        <f>IF('% di COMPLETAM'!P56=0,"Acconti sui lavori","Ricavi")</f>
        <v>Acconti sui lavori</v>
      </c>
      <c r="J109" s="23"/>
      <c r="K109" s="58">
        <f>'2Esercizio'!G117</f>
        <v>0</v>
      </c>
      <c r="L109" s="2"/>
      <c r="M109" s="2"/>
      <c r="N109" s="2"/>
      <c r="O109" s="2"/>
      <c r="P109" s="2"/>
      <c r="Q109" s="2"/>
    </row>
    <row r="110" spans="1:17" x14ac:dyDescent="0.2">
      <c r="A110" s="2" t="str">
        <f>IF('% di COMPLETAM'!P56=0,"Vanno poi stanziate le rimanenze finali di opere in corso:","")</f>
        <v>Vanno poi stanziate le rimanenze finali di opere in corso:</v>
      </c>
      <c r="B110" s="2"/>
      <c r="C110" s="2"/>
      <c r="D110" s="2"/>
      <c r="E110" s="4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x14ac:dyDescent="0.2">
      <c r="A111" s="10" t="str">
        <f>IF('% di COMPLETAM'!P56=0,"Stanziamento rimanenze finali","")</f>
        <v>Stanziamento rimanenze finali</v>
      </c>
      <c r="B111" s="10"/>
      <c r="C111" s="11">
        <f>IF('% di COMPLETAM'!P56=0,DATE(C1,12,31),"")</f>
        <v>366</v>
      </c>
      <c r="D111" s="8"/>
      <c r="E111" s="4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x14ac:dyDescent="0.2">
      <c r="A112" s="2"/>
      <c r="B112" s="2"/>
      <c r="C112" s="2"/>
      <c r="D112" s="2"/>
      <c r="E112" s="43"/>
      <c r="F112" s="2"/>
      <c r="G112" s="62" t="str">
        <f>IF('% di COMPLETAM'!P56=0,"Magazzino op. in corso","")</f>
        <v>Magazzino op. in corso</v>
      </c>
      <c r="H112" s="62" t="str">
        <f>IF('% di COMPLETAM'!P56=0,"a","")</f>
        <v>a</v>
      </c>
      <c r="I112" s="62" t="str">
        <f>IF('% di COMPLETAM'!P56=0,"Rimanenze finali","")</f>
        <v>Rimanenze finali</v>
      </c>
      <c r="J112" s="23"/>
      <c r="K112" s="56"/>
      <c r="L112" s="2"/>
      <c r="M112" s="2"/>
      <c r="N112" s="2"/>
      <c r="O112" s="2"/>
      <c r="P112" s="2"/>
      <c r="Q112" s="2"/>
    </row>
    <row r="113" spans="1:17" ht="12.75" thickBot="1" x14ac:dyDescent="0.25">
      <c r="A113" s="2"/>
      <c r="B113" s="2"/>
      <c r="C113" s="2"/>
      <c r="D113" s="2"/>
      <c r="E113" s="4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 thickBot="1" x14ac:dyDescent="0.25">
      <c r="A114" s="2"/>
      <c r="B114" s="143" t="s">
        <v>12</v>
      </c>
      <c r="C114" s="21" t="s">
        <v>22</v>
      </c>
      <c r="D114" s="20"/>
      <c r="E114" s="20"/>
      <c r="F114" s="20"/>
      <c r="G114" s="22" t="s">
        <v>23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x14ac:dyDescent="0.2">
      <c r="A115" s="2"/>
      <c r="B115" s="7" t="s">
        <v>4</v>
      </c>
      <c r="C115" s="8">
        <f>'2Esercizio'!C115</f>
        <v>328240.01125492505</v>
      </c>
      <c r="D115" s="8" t="s">
        <v>9</v>
      </c>
      <c r="E115" s="8"/>
      <c r="F115" s="8"/>
      <c r="G115" s="55">
        <f>K14+K22+K30+K38+K46+K54+K62+K70+K78+K86+K94+K102+'2Esercizio'!G115</f>
        <v>4168.6000000000022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x14ac:dyDescent="0.2">
      <c r="A116" s="2"/>
      <c r="B116" s="7" t="s">
        <v>0</v>
      </c>
      <c r="C116" s="29">
        <f>K112</f>
        <v>0</v>
      </c>
      <c r="D116" s="8" t="s">
        <v>3</v>
      </c>
      <c r="E116" s="8"/>
      <c r="F116" s="8"/>
      <c r="G116" s="32">
        <f>-(J12+J20+J28+J36+J44+J52+J60+J68+J76+J84+J92+J100)+'2Esercizio'!G116</f>
        <v>0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x14ac:dyDescent="0.2">
      <c r="A117" s="2"/>
      <c r="B117" s="7" t="s">
        <v>2</v>
      </c>
      <c r="C117" s="30">
        <f>J11+J19+J27+J35+J43+J51+J59+J67+J75+J83+J91+J99+'2Esercizio'!C117</f>
        <v>-282385.41125492501</v>
      </c>
      <c r="D117" s="8" t="s">
        <v>56</v>
      </c>
      <c r="E117" s="8"/>
      <c r="F117" s="8"/>
      <c r="G117" s="27">
        <f>'2Esercizio'!G117-K109</f>
        <v>0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x14ac:dyDescent="0.2">
      <c r="A118" s="2"/>
      <c r="B118" s="7"/>
      <c r="C118" s="30"/>
      <c r="D118" s="140" t="s">
        <v>112</v>
      </c>
      <c r="E118" s="140"/>
      <c r="F118" s="140"/>
      <c r="G118" s="141">
        <f>C125+'2Esercizio'!G118</f>
        <v>31264.5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x14ac:dyDescent="0.2">
      <c r="A119" s="2"/>
      <c r="B119" s="34"/>
      <c r="C119" s="8"/>
      <c r="D119" s="35" t="s">
        <v>26</v>
      </c>
      <c r="E119" s="35"/>
      <c r="F119" s="35"/>
      <c r="G119" s="9">
        <f>SUM(G115:G118)</f>
        <v>35433.100000000006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x14ac:dyDescent="0.2">
      <c r="A120" s="2"/>
      <c r="B120" s="34"/>
      <c r="C120" s="8"/>
      <c r="D120" s="52" t="s">
        <v>60</v>
      </c>
      <c r="E120" s="52"/>
      <c r="F120" s="52"/>
      <c r="G120" s="53">
        <f>'2Esercizio'!G120+'2Esercizio'!G121</f>
        <v>10421.5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x14ac:dyDescent="0.2">
      <c r="A121" s="2"/>
      <c r="B121" s="7"/>
      <c r="C121" s="12"/>
      <c r="D121" s="52" t="s">
        <v>17</v>
      </c>
      <c r="E121" s="52"/>
      <c r="F121" s="52"/>
      <c r="G121" s="48">
        <f>G129</f>
        <v>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 thickBot="1" x14ac:dyDescent="0.25">
      <c r="A122" s="2"/>
      <c r="B122" s="49" t="s">
        <v>26</v>
      </c>
      <c r="C122" s="41">
        <f>SUM(C115:C121)</f>
        <v>45854.600000000035</v>
      </c>
      <c r="D122" s="50" t="s">
        <v>27</v>
      </c>
      <c r="E122" s="50"/>
      <c r="F122" s="50"/>
      <c r="G122" s="42">
        <f>SUM(G119:G121)</f>
        <v>45854.600000000006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 thickBo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2.75" thickBot="1" x14ac:dyDescent="0.25">
      <c r="A124" s="2"/>
      <c r="B124" s="143" t="s">
        <v>14</v>
      </c>
      <c r="C124" s="21" t="s">
        <v>43</v>
      </c>
      <c r="D124" s="3"/>
      <c r="E124" s="3"/>
      <c r="F124" s="3"/>
      <c r="G124" s="22" t="s">
        <v>8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x14ac:dyDescent="0.2">
      <c r="A125" s="2"/>
      <c r="B125" s="142" t="s">
        <v>15</v>
      </c>
      <c r="C125" s="140">
        <f>N105</f>
        <v>0</v>
      </c>
      <c r="D125" s="8" t="s">
        <v>13</v>
      </c>
      <c r="E125" s="8"/>
      <c r="F125" s="8"/>
      <c r="G125" s="57">
        <f>K112</f>
        <v>0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x14ac:dyDescent="0.2">
      <c r="A126" s="2"/>
      <c r="B126" s="7" t="s">
        <v>16</v>
      </c>
      <c r="C126" s="8"/>
      <c r="D126" s="8" t="s">
        <v>8</v>
      </c>
      <c r="E126" s="8"/>
      <c r="F126" s="8"/>
      <c r="G126" s="27">
        <f>K13+K21+K29+K37+K45+K53+K61+K69+K77+K85+K93+K101+K109</f>
        <v>0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x14ac:dyDescent="0.2">
      <c r="A127" s="2"/>
      <c r="B127" s="39" t="s">
        <v>18</v>
      </c>
      <c r="C127" s="60">
        <f>K5</f>
        <v>0</v>
      </c>
      <c r="D127" s="12"/>
      <c r="E127" s="12"/>
      <c r="F127" s="12"/>
      <c r="G127" s="33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x14ac:dyDescent="0.2">
      <c r="A128" s="2"/>
      <c r="B128" s="64" t="s">
        <v>45</v>
      </c>
      <c r="C128" s="61">
        <f>SUM(C125:C127)</f>
        <v>0</v>
      </c>
      <c r="D128" s="61" t="s">
        <v>44</v>
      </c>
      <c r="E128" s="61"/>
      <c r="F128" s="61"/>
      <c r="G128" s="65">
        <f>SUM(G125:G127)</f>
        <v>0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 thickBot="1" x14ac:dyDescent="0.25">
      <c r="A129" s="2"/>
      <c r="B129" s="4"/>
      <c r="C129" s="5"/>
      <c r="D129" s="41" t="s">
        <v>111</v>
      </c>
      <c r="E129" s="41"/>
      <c r="F129" s="41"/>
      <c r="G129" s="42">
        <f>SUM(G125:G126)-SUM(C125:C127)</f>
        <v>0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x14ac:dyDescent="0.2">
      <c r="A130" s="2"/>
      <c r="B130" s="2"/>
      <c r="C130" s="2"/>
      <c r="D130" s="2"/>
      <c r="E130" s="4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</sheetData>
  <sheetProtection algorithmName="SHA-512" hashValue="rWs6WA6dlfu3ZNa+GZn351PTz6mITEdbyQcKx1i3aIQjwXTaxpV/0IMvE3HPW52Ox5PoB43xj3SnK7QVtw8Aiw==" saltValue="moLBmDKfhwyo8F74odApZQ==" spinCount="100000" sheet="1" objects="1" scenarios="1"/>
  <mergeCells count="14">
    <mergeCell ref="G41:I41"/>
    <mergeCell ref="A1:B1"/>
    <mergeCell ref="G9:I9"/>
    <mergeCell ref="G17:I17"/>
    <mergeCell ref="G25:I25"/>
    <mergeCell ref="G33:I33"/>
    <mergeCell ref="A3:B3"/>
    <mergeCell ref="G97:I97"/>
    <mergeCell ref="G49:I49"/>
    <mergeCell ref="G57:I57"/>
    <mergeCell ref="G65:I65"/>
    <mergeCell ref="G73:I73"/>
    <mergeCell ref="G81:I81"/>
    <mergeCell ref="G89:I8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"/>
  <sheetViews>
    <sheetView showGridLines="0" workbookViewId="0">
      <selection activeCell="L45" sqref="L45"/>
    </sheetView>
  </sheetViews>
  <sheetFormatPr defaultColWidth="9.140625" defaultRowHeight="11.25" x14ac:dyDescent="0.2"/>
  <cols>
    <col min="1" max="1" width="4.5703125" style="37" customWidth="1"/>
    <col min="2" max="2" width="9.7109375" style="37" customWidth="1"/>
    <col min="3" max="3" width="4.140625" style="37" customWidth="1"/>
    <col min="4" max="16384" width="9.140625" style="37"/>
  </cols>
  <sheetData>
    <row r="1" spans="1:3" x14ac:dyDescent="0.2">
      <c r="A1" s="51">
        <v>1</v>
      </c>
      <c r="B1" s="51" t="s">
        <v>29</v>
      </c>
      <c r="C1" s="51">
        <v>31</v>
      </c>
    </row>
    <row r="2" spans="1:3" x14ac:dyDescent="0.2">
      <c r="A2" s="51">
        <v>2</v>
      </c>
      <c r="B2" s="51" t="s">
        <v>30</v>
      </c>
      <c r="C2" s="51">
        <v>28</v>
      </c>
    </row>
    <row r="3" spans="1:3" x14ac:dyDescent="0.2">
      <c r="A3" s="51">
        <v>3</v>
      </c>
      <c r="B3" s="51" t="s">
        <v>31</v>
      </c>
      <c r="C3" s="51">
        <v>31</v>
      </c>
    </row>
    <row r="4" spans="1:3" x14ac:dyDescent="0.2">
      <c r="A4" s="51">
        <v>4</v>
      </c>
      <c r="B4" s="51" t="s">
        <v>32</v>
      </c>
      <c r="C4" s="51">
        <v>30</v>
      </c>
    </row>
    <row r="5" spans="1:3" x14ac:dyDescent="0.2">
      <c r="A5" s="51">
        <v>5</v>
      </c>
      <c r="B5" s="51" t="s">
        <v>33</v>
      </c>
      <c r="C5" s="51">
        <v>31</v>
      </c>
    </row>
    <row r="6" spans="1:3" x14ac:dyDescent="0.2">
      <c r="A6" s="51">
        <v>6</v>
      </c>
      <c r="B6" s="51" t="s">
        <v>34</v>
      </c>
      <c r="C6" s="51">
        <v>30</v>
      </c>
    </row>
    <row r="7" spans="1:3" x14ac:dyDescent="0.2">
      <c r="A7" s="51">
        <v>7</v>
      </c>
      <c r="B7" s="51" t="s">
        <v>35</v>
      </c>
      <c r="C7" s="51">
        <v>31</v>
      </c>
    </row>
    <row r="8" spans="1:3" x14ac:dyDescent="0.2">
      <c r="A8" s="51">
        <v>8</v>
      </c>
      <c r="B8" s="51" t="s">
        <v>36</v>
      </c>
      <c r="C8" s="51">
        <v>31</v>
      </c>
    </row>
    <row r="9" spans="1:3" x14ac:dyDescent="0.2">
      <c r="A9" s="51">
        <v>9</v>
      </c>
      <c r="B9" s="51" t="s">
        <v>37</v>
      </c>
      <c r="C9" s="51">
        <v>30</v>
      </c>
    </row>
    <row r="10" spans="1:3" x14ac:dyDescent="0.2">
      <c r="A10" s="51">
        <v>10</v>
      </c>
      <c r="B10" s="51" t="s">
        <v>38</v>
      </c>
      <c r="C10" s="51">
        <v>31</v>
      </c>
    </row>
    <row r="11" spans="1:3" x14ac:dyDescent="0.2">
      <c r="A11" s="51">
        <v>11</v>
      </c>
      <c r="B11" s="51" t="s">
        <v>39</v>
      </c>
      <c r="C11" s="51">
        <v>30</v>
      </c>
    </row>
    <row r="12" spans="1:3" x14ac:dyDescent="0.2">
      <c r="A12" s="51">
        <v>12</v>
      </c>
      <c r="B12" s="51" t="s">
        <v>40</v>
      </c>
      <c r="C12" s="51">
        <v>31</v>
      </c>
    </row>
  </sheetData>
  <sheetProtection algorithmName="SHA-512" hashValue="4xm31Yk36gco3xHNbaP5Ywhw4dBpiSIxGSZzPCvDMFEHopChYh0OonAnfofAtKfvU7ICxKsNcSKoO9uwBsA8IA==" saltValue="82VchNkdyecLwVbAqa2xD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Legenda</vt:lpstr>
      <vt:lpstr>% di COMPLETAM</vt:lpstr>
      <vt:lpstr>1Esercizio</vt:lpstr>
      <vt:lpstr>2Esercizio</vt:lpstr>
      <vt:lpstr>3Esercizio</vt:lpstr>
      <vt:lpstr>Parametri</vt:lpstr>
      <vt:lpstr>'% di COMPLETAM'!Area_stampa</vt:lpstr>
      <vt:lpstr>'1Esercizio'!Area_stampa</vt:lpstr>
      <vt:lpstr>'2Esercizio'!Area_stampa</vt:lpstr>
      <vt:lpstr>'3Esercizio'!Area_stampa</vt:lpstr>
      <vt:lpstr>Legenda!Area_stampa</vt:lpstr>
    </vt:vector>
  </TitlesOfParts>
  <Company>Andrea Cirrincione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utente</cp:lastModifiedBy>
  <cp:lastPrinted>2020-09-13T17:30:27Z</cp:lastPrinted>
  <dcterms:created xsi:type="dcterms:W3CDTF">2000-12-09T09:57:28Z</dcterms:created>
  <dcterms:modified xsi:type="dcterms:W3CDTF">2022-05-27T17:31:27Z</dcterms:modified>
</cp:coreProperties>
</file>